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ERVERSBUT\D_serv\ФЕВ\ТАРИФ 2024-25 Кінцевий\Для сайта\"/>
    </mc:Choice>
  </mc:AlternateContent>
  <bookViews>
    <workbookView xWindow="0" yWindow="0" windowWidth="28800" windowHeight="10665"/>
  </bookViews>
  <sheets>
    <sheet name="Дод.2 вир-во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</externalReferences>
  <definedNames>
    <definedName name="____________DAT5">[1]Лист1!#REF!</definedName>
    <definedName name="____________E100000">#REF!</definedName>
    <definedName name="___________DAT5">[1]Лист1!#REF!</definedName>
    <definedName name="___________E100000">#REF!</definedName>
    <definedName name="__________DAT5">[1]Лист1!#REF!</definedName>
    <definedName name="_________E100000">#REF!</definedName>
    <definedName name="________DAT5">[1]Лист1!#REF!</definedName>
    <definedName name="________E100000">#REF!</definedName>
    <definedName name="_______DAT5">[1]Лист1!#REF!</definedName>
    <definedName name="_______E100000">#REF!</definedName>
    <definedName name="______DAT5">[1]Лист1!#REF!</definedName>
    <definedName name="______E100000">#REF!</definedName>
    <definedName name="______xlfn_IFERROR">#N/A</definedName>
    <definedName name="______xlfn_SUMIFS">#N/A</definedName>
    <definedName name="_____DAT5">[1]Лист1!#REF!</definedName>
    <definedName name="_____E100000">#REF!</definedName>
    <definedName name="_____xlfn_IFERROR">#N/A</definedName>
    <definedName name="_____xlfn_SUMIFS">#N/A</definedName>
    <definedName name="____E100000">#REF!</definedName>
    <definedName name="____xlfn_IFERROR">#N/A</definedName>
    <definedName name="____xlfn_SUMIFS">#N/A</definedName>
    <definedName name="___DAT5">[1]Лист1!#REF!</definedName>
    <definedName name="___E100000">#REF!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[2]Формати!$C$11:$D$11</definedName>
    <definedName name="__Dlv2">[2]Формати!$C$12:$D$12</definedName>
    <definedName name="__Dlv3">[2]Формати!$B$13:$D$13</definedName>
    <definedName name="__E100000">#REF!</definedName>
    <definedName name="__gvp14">[3]рік!#REF!</definedName>
    <definedName name="__gvp2">[3]рік!#REF!</definedName>
    <definedName name="__Lev1">[2]Формати!$B$3:$E$3</definedName>
    <definedName name="__Lev2">[2]Формати!$B$4:$E$4</definedName>
    <definedName name="__Lev3">[2]Формати!$B$5:$E$5</definedName>
    <definedName name="__Lev4">[2]Формати!$B$6:$E$6</definedName>
    <definedName name="__Lev5">[2]Формати!$B$7:$E$7</definedName>
    <definedName name="__Lv1">[2]Формати!$B$3:$E$3</definedName>
    <definedName name="__Lv2">[2]Формати!$B$4:$E$4</definedName>
    <definedName name="__Lv3">[2]Формати!$B$5:$E$5</definedName>
    <definedName name="__Lv4">[2]Формати!$B$6:$E$6</definedName>
    <definedName name="__Lv5">[2]Формати!$B$7:$D$7</definedName>
    <definedName name="__mn1">'[4]0'!$J$1</definedName>
    <definedName name="__mn10">'[4]0'!$J$10</definedName>
    <definedName name="__mn11">'[4]0'!$J$11</definedName>
    <definedName name="__mn12">'[4]0'!$J$12</definedName>
    <definedName name="__mn2">'[4]0'!$J$2</definedName>
    <definedName name="__mn3">'[4]0'!$J$3</definedName>
    <definedName name="__mn4">'[4]0'!$J$4</definedName>
    <definedName name="__mn5">'[4]0'!$J$5</definedName>
    <definedName name="__mn6">'[4]0'!$J$6</definedName>
    <definedName name="__mn7">'[4]0'!$J$7</definedName>
    <definedName name="__mn8">'[4]0'!$J$8</definedName>
    <definedName name="__mn9">'[4]0'!$J$9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[5]Формати!$C$11:$D$11</definedName>
    <definedName name="_Dlv2">[5]Формати!$C$12:$D$12</definedName>
    <definedName name="_Dlv3">[5]Формати!$B$13:$D$13</definedName>
    <definedName name="_E100000">#REF!</definedName>
    <definedName name="_gvp14">[6]рік!#REF!</definedName>
    <definedName name="_gvp2">[6]рік!#REF!</definedName>
    <definedName name="_Lev1">[5]Формати!$B$3:$E$3</definedName>
    <definedName name="_Lev2">[5]Формати!$B$4:$E$4</definedName>
    <definedName name="_Lev3">[5]Формати!$B$5:$E$5</definedName>
    <definedName name="_Lev4">[5]Формати!$B$6:$E$6</definedName>
    <definedName name="_Lev5">[5]Формати!$B$7:$E$7</definedName>
    <definedName name="_Lv1">[5]Формати!$B$3:$E$3</definedName>
    <definedName name="_Lv2">[5]Формати!$B$4:$E$4</definedName>
    <definedName name="_Lv3">[5]Формати!$B$5:$E$5</definedName>
    <definedName name="_Lv4">[5]Формати!$B$6:$E$6</definedName>
    <definedName name="_Lv5">[5]Формати!$B$7:$D$7</definedName>
    <definedName name="_mn1">'[4]0'!$J$1</definedName>
    <definedName name="_mn10">'[4]0'!$J$10</definedName>
    <definedName name="_mn11">'[4]0'!$J$11</definedName>
    <definedName name="_mn12">'[4]0'!$J$12</definedName>
    <definedName name="_mn2">'[4]0'!$J$2</definedName>
    <definedName name="_mn3">'[4]0'!$J$3</definedName>
    <definedName name="_mn4">'[4]0'!$J$4</definedName>
    <definedName name="_mn5">'[4]0'!$J$5</definedName>
    <definedName name="_mn6">'[4]0'!$J$6</definedName>
    <definedName name="_mn7">'[4]0'!$J$7</definedName>
    <definedName name="_mn8">'[4]0'!$J$8</definedName>
    <definedName name="_mn9">'[4]0'!$J$9</definedName>
    <definedName name="_mq1">[7]Periods!$K$1</definedName>
    <definedName name="_mq10">[7]Periods!$K$10</definedName>
    <definedName name="_mq11">[7]Periods!$K$11</definedName>
    <definedName name="_mq12">[7]Periods!$K$12</definedName>
    <definedName name="_mq2">[7]Periods!$K$2</definedName>
    <definedName name="_mq3">[7]Periods!$K$3</definedName>
    <definedName name="_mq4">[7]Periods!$K$4</definedName>
    <definedName name="_mq5">[7]Periods!$K$5</definedName>
    <definedName name="_mq6">[7]Periods!$K$6</definedName>
    <definedName name="_mq7">[7]Periods!$K$7</definedName>
    <definedName name="_mq8">[7]Periods!$K$8</definedName>
    <definedName name="_mq9">[7]Periods!$K$9</definedName>
    <definedName name="_wrn2" hidden="1">{#N/A,#N/A,FALSE,"9PS0"}</definedName>
    <definedName name="_Л1">[8]_Л1!$A$2:$C$28</definedName>
    <definedName name="_Л10">[8]_Л10!$A$1:$D$411</definedName>
    <definedName name="_Л11">[8]_Л11!$A$1:$F$290</definedName>
    <definedName name="_Л2">[8]_Л2!$A$1:$D$416</definedName>
    <definedName name="_Л3">[8]_Л3!$A$1:$C$7</definedName>
    <definedName name="_Л4">[8]_Л4!$A$1:$D$7</definedName>
    <definedName name="_Л5">[8]_Л5!$A$1:$D$235</definedName>
    <definedName name="_Л7">[8]_Л7!$A$1:$G$113</definedName>
    <definedName name="_Л8">[8]_Л8!$A$1:$G$43</definedName>
    <definedName name="_Л9">[8]_Л9!$A$1:$G$43</definedName>
    <definedName name="_Т1">[9]_Т1!$A$1:$E$58</definedName>
    <definedName name="_Т10">[9]_Т10!$A$1:$L$591</definedName>
    <definedName name="_Т2">[9]_Т2!$A$1:$L$144</definedName>
    <definedName name="_Т3">#REF!</definedName>
    <definedName name="_Т4">[9]_Т4!$A$1:$K$78</definedName>
    <definedName name="_Т5">[9]_Т5!$A$1:$D$78</definedName>
    <definedName name="_Т6">[9]_Т6!$A$1:$D$65</definedName>
    <definedName name="_Т7">[9]_Т7!$A$1:$E$608</definedName>
    <definedName name="_Т8">[9]_Т8!$A$1:$L$608</definedName>
    <definedName name="_Т9">[9]_Т9!$A$1:$E$591</definedName>
    <definedName name="_Ф1">#REF!</definedName>
    <definedName name="_Ф2">[10]_Ф2!$A$1:$E$49</definedName>
    <definedName name="_Ф3">[11]_Ф3!#REF!</definedName>
    <definedName name="_Ф4">[11]_Ф4!$A$1:$G$41</definedName>
    <definedName name="_Ф5">[11]_Ф5!$A$1:$H$119</definedName>
    <definedName name="_Ф6">[12]импортеры99!$A$1:$O$300</definedName>
    <definedName name="_Ф7">#REF!</definedName>
    <definedName name="_xlnm._FilterDatabase" hidden="1">[2]Філіали!$A$1:$E$1</definedName>
    <definedName name="a">[13]!a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[14]Ini!$B$9</definedName>
    <definedName name="amort1_1700">#REF!</definedName>
    <definedName name="amort1_1700n">#REF!</definedName>
    <definedName name="Ar">'[4]0'!$B$9</definedName>
    <definedName name="b">[13]!b</definedName>
    <definedName name="BB">'[15]1_Структура по елементах'!#REF!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[16]факт!#REF!</definedName>
    <definedName name="C_109">[16]факт!#REF!</definedName>
    <definedName name="C_110">[16]факт!#REF!</definedName>
    <definedName name="C_111">[16]факт!#REF!</definedName>
    <definedName name="C_112">[16]факт!#REF!</definedName>
    <definedName name="C_113">[16]факт!#REF!</definedName>
    <definedName name="C_114">[16]факт!#REF!</definedName>
    <definedName name="CCCCCCCC12">'[15]1_Структура по елементах'!#REF!</definedName>
    <definedName name="chel20">[6]рік!#REF!</definedName>
    <definedName name="Common">[2]Ini!$C$52</definedName>
    <definedName name="CommonCell">[2]Ini!$C$52</definedName>
    <definedName name="course">'[17]Тариф на транзит'!$D$14</definedName>
    <definedName name="cr_dt">#REF!</definedName>
    <definedName name="crs">'[17]Тариф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[13]!d</definedName>
    <definedName name="DATA1">'[18]загальна 50'!#REF!</definedName>
    <definedName name="DATA10">'[18]загальна 50'!#REF!</definedName>
    <definedName name="DATA11">'[18]загальна 50'!#REF!</definedName>
    <definedName name="DATA12">'[18]загальна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'[18]загальна 50'!#REF!</definedName>
    <definedName name="DATA4">#REF!</definedName>
    <definedName name="DATA5">'[18]загальна 50'!#REF!</definedName>
    <definedName name="DATA6">#REF!</definedName>
    <definedName name="DATA7">#REF!</definedName>
    <definedName name="DATA8">'[18]загальна 50'!#REF!</definedName>
    <definedName name="DATA9">'[18]загальна 50'!#REF!</definedName>
    <definedName name="DataDir">[2]Ini!$C$6</definedName>
    <definedName name="DataLevels">[19]Ini!$C$47:$C$49</definedName>
    <definedName name="DataPath">[2]Ini!$C$5</definedName>
    <definedName name="Dep_Full">[2]Філіали!$D$2:$D$20</definedName>
    <definedName name="Dep_Name">[2]Філіали!$C$2:$C$20</definedName>
    <definedName name="DepT">'[2]Типи філіалів'!$A$2:$A$3</definedName>
    <definedName name="DepType">[2]Філіали!$E$2:$E$17</definedName>
    <definedName name="DepTypeName">'[2]Типи філіалів'!$B$2:$B$3</definedName>
    <definedName name="DLv0">[2]Формати!$B$10:$D$10</definedName>
    <definedName name="e" hidden="1">{#N/A,#N/A,TRUE,"попередні"}</definedName>
    <definedName name="ee">[13]!ee</definedName>
    <definedName name="ekymay">[13]!ekymay</definedName>
    <definedName name="Electro">[2]Ini!$C$53</definedName>
    <definedName name="ElectroCell">[2]Ini!$C$53</definedName>
    <definedName name="ElectroTeplo1">[2]Ini!$C$55</definedName>
    <definedName name="ElectroTeplo1Cell">[2]Ini!$C$55</definedName>
    <definedName name="ElectroTeplo2">[2]Ini!$C$56</definedName>
    <definedName name="ElectroTeplo2Cell">[2]Ini!$C$56</definedName>
    <definedName name="email">#REF!</definedName>
    <definedName name="ew">[13]!ew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[2]Плани!$A$1:$E$3</definedName>
    <definedName name="f" hidden="1">'[20]3 утв.'!$F$1:$H$65536,'[20]3 утв.'!$P$1:$AQ$65536</definedName>
    <definedName name="fdf">#REF!</definedName>
    <definedName name="fghjh">'[21]АТ_на 2004_витрати_1'!#REF!</definedName>
    <definedName name="FinDAte">#REF!</definedName>
    <definedName name="firm">#REF!</definedName>
    <definedName name="FirstDataRow">[2]Ini!$C$7</definedName>
    <definedName name="footer">#REF!</definedName>
    <definedName name="ForDebug">#REF!</definedName>
    <definedName name="Format">[2]Ini!$C$57</definedName>
    <definedName name="FormatCell">[2]Ini!$C$57</definedName>
    <definedName name="fsdgfag">#REF!</definedName>
    <definedName name="g">[13]!g</definedName>
    <definedName name="GER">[13]!GER</definedName>
    <definedName name="gg">[13]!gg</definedName>
    <definedName name="ggg">#REF!</definedName>
    <definedName name="gjh">[22]assump!#REF!</definedName>
    <definedName name="group">#REF!</definedName>
    <definedName name="h">[13]!h</definedName>
    <definedName name="Heading">[2]Ini!$C$8</definedName>
    <definedName name="hhhhh">[13]!hhhhh</definedName>
    <definedName name="hopok">[13]!hopok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[13]!i</definedName>
    <definedName name="ID_201301">'[23]2013'!$A$3:$A$252</definedName>
    <definedName name="ID_201302">'[23]2013'!$C$3:$C$252</definedName>
    <definedName name="ID_201303">'[23]2013'!$E$3:$E$252</definedName>
    <definedName name="ID_201304">'[23]2013'!$G$3:$G$252</definedName>
    <definedName name="ID_201305">'[23]2013'!$I$3:$I$252</definedName>
    <definedName name="ID_201306">'[23]2013'!$K$3:$K$252</definedName>
    <definedName name="ID_201307">'[23]2013'!$M$3:$M$252</definedName>
    <definedName name="ID_201308">'[23]2013'!$O$3:$O$252</definedName>
    <definedName name="ID_201309">'[23]2013'!$Q$3:$Q$252</definedName>
    <definedName name="ID_201310">'[23]2013'!$S$3:$S$252</definedName>
    <definedName name="ID_201311">'[23]2013'!$U$3:$U$252</definedName>
    <definedName name="ID_201312">'[23]2013'!$W$3:$W$252</definedName>
    <definedName name="ID_201401">'[23]2014'!$A$3:$A$252</definedName>
    <definedName name="ID_201402">'[23]2014'!$C$3:$C$252</definedName>
    <definedName name="ID_201403">'[23]2014'!$E$3:$E$252</definedName>
    <definedName name="ID_201404">'[23]2014'!$G$3:$G$252</definedName>
    <definedName name="ID_201405">'[23]2014'!$I$3:$I$252</definedName>
    <definedName name="ID_201406">'[23]2014'!$K$3:$K$252</definedName>
    <definedName name="ID_201407">'[23]2014'!$M$3:$M$252</definedName>
    <definedName name="ID_201408">'[23]2014'!$O$3:$O$252</definedName>
    <definedName name="ID_201409">'[23]2014'!$Q$3:$Q$252</definedName>
    <definedName name="ID_201410">'[23]2014'!$S$3:$S$252</definedName>
    <definedName name="ID_201411">'[23]2014'!$U$3:$U$252</definedName>
    <definedName name="ID_201412">'[23]2014'!$W$3:$W$252</definedName>
    <definedName name="ID_201501">'[23]2015'!$A$3:$A$252</definedName>
    <definedName name="ID_201502">'[23]2015'!$C$3:$C$252</definedName>
    <definedName name="ID_201503">'[23]2015'!$E$3:$E$252</definedName>
    <definedName name="ID_201504">'[23]2015'!$G$3:$G$252</definedName>
    <definedName name="ID_201505">'[23]2015'!$I$3:$I$252</definedName>
    <definedName name="ID_201506">'[23]2015'!$K$3:$K$252</definedName>
    <definedName name="ID_201507">'[23]2015'!$M$3:$M$252</definedName>
    <definedName name="ID_201508">'[23]2015'!$O$3:$O$252</definedName>
    <definedName name="ID_201509">'[23]2015'!$Q$3:$Q$252</definedName>
    <definedName name="ID_201510">'[23]2015'!$S$3:$S$252</definedName>
    <definedName name="ID_201511">'[23]2015'!$U$3:$U$252</definedName>
    <definedName name="id_dep">[2]Філіали!$B$2:$B$20</definedName>
    <definedName name="id_p">[2]Періоди!$A$2:$A$35</definedName>
    <definedName name="Id_TypeList">'[24]Типи данних філії'!#REF!</definedName>
    <definedName name="ii" hidden="1">{"'таб 21'!$A$1:$U$24","'таб 21'!$A$1:$U$1"}</definedName>
    <definedName name="iii_contr" hidden="1">{"'таб 21'!$A$1:$U$24","'таб 21'!$A$1:$U$1"}</definedName>
    <definedName name="Intercompany">#REF!</definedName>
    <definedName name="j">[13]!j</definedName>
    <definedName name="JJ">#REF!</definedName>
    <definedName name="k">[13]!k</definedName>
    <definedName name="Katya">[13]!Katya</definedName>
    <definedName name="KBCN" hidden="1">{#N/A,#N/A,FALSE,"9PS0"}</definedName>
    <definedName name="kkkk">[13]!kkkk</definedName>
    <definedName name="kod">[2]Періоди!$B$2:$B$35</definedName>
    <definedName name="koef_e_EZ">[2]KOEF!$E$2</definedName>
    <definedName name="koef_e_T5">[25]KOEF!$C$2</definedName>
    <definedName name="koef_e_T6">[25]KOEF!$D$2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hidden="1">{#N/A,#N/A,FALSE,"9PS0"}</definedName>
    <definedName name="l">[26]Ф2!$F$4</definedName>
    <definedName name="LastDataLev">[19]Ini!$C$46</definedName>
    <definedName name="LastDep_Full">[2]Ini!$C$13</definedName>
    <definedName name="LastDep_FullD">[2]Ini!$C$18</definedName>
    <definedName name="LastDep_Name">[2]Ini!$C$12</definedName>
    <definedName name="LastDep_NameD">[2]Ini!$C$17</definedName>
    <definedName name="LastDtLev">[19]Ini!$C$38</definedName>
    <definedName name="LastID_DEP">[2]Ini!$C$11</definedName>
    <definedName name="LastID_DEPD">[2]Ini!$C$16</definedName>
    <definedName name="LastID_PLAN">[2]Ini!$C$21</definedName>
    <definedName name="LastId_rep">[2]Ini!$C$28</definedName>
    <definedName name="LastId_repD">[2]Ini!$C$24</definedName>
    <definedName name="LastId_type">[2]Ini!$C$20</definedName>
    <definedName name="LastItem">[27]Лист1!$A$1</definedName>
    <definedName name="LastLev">[2]Ini!$C$37</definedName>
    <definedName name="LastMonth">[28]Ini!$B$5</definedName>
    <definedName name="LastPeriodId">[2]Ini!$C$32</definedName>
    <definedName name="LastPeriodKod">[2]Ini!$C$33</definedName>
    <definedName name="LastPeriodPoz">[2]Ini!$C$31</definedName>
    <definedName name="LastPeriodRuName">[2]Ini!$C$35</definedName>
    <definedName name="LastPeriodUkName">[2]Ini!$C$34</definedName>
    <definedName name="LastPoz">[2]Ini!$C$10</definedName>
    <definedName name="LastPozD">[2]Ini!$C$15</definedName>
    <definedName name="LastQ">[7]Periods!$B$6</definedName>
    <definedName name="LastRepName">[2]Ini!$C$29</definedName>
    <definedName name="LastRepNameD">[2]Ini!$C$25</definedName>
    <definedName name="LastRepPoz">[2]Ini!$C$27</definedName>
    <definedName name="LastRepPozD">[2]Ini!$C$23</definedName>
    <definedName name="LastStLev">[2]Ini!$C$37</definedName>
    <definedName name="LastTypePoz">[2]Ini!$C$19</definedName>
    <definedName name="LastYear">[2]Ini!$C$1</definedName>
    <definedName name="lena">'[21]АТ_на 2004_витрати_1'!#REF!</definedName>
    <definedName name="Lev0">[2]Формати!$B$2:$E$2</definedName>
    <definedName name="Level1">[2]Формати!$B$3:$E$3</definedName>
    <definedName name="Level2">[2]Формати!$B$4:$E$4</definedName>
    <definedName name="Level3">[2]Формати!$B$5:$E$5</definedName>
    <definedName name="Level4">[2]Формати!$B$6:$E$6</definedName>
    <definedName name="Level5">[2]Формати!$B$7:$E$7</definedName>
    <definedName name="LevNames">[19]Ini!$C$40:$C$44</definedName>
    <definedName name="limlist">#REF!</definedName>
    <definedName name="llllll">[13]!llllll</definedName>
    <definedName name="Ltke22_LTKE1_0798__3__Таблица">#REF!</definedName>
    <definedName name="Lv0">[2]Формати!$B$2:$E$2</definedName>
    <definedName name="m" hidden="1">{"'таб 21'!$A$1:$U$24","'таб 21'!$A$1:$U$1"}</definedName>
    <definedName name="Markohim">#REF!</definedName>
    <definedName name="may">[13]!may</definedName>
    <definedName name="MAYEK">[13]!MAYEK</definedName>
    <definedName name="mnth">#REF!</definedName>
    <definedName name="n" hidden="1">{"'таб 21'!$A$1:$U$24","'таб 21'!$A$1:$U$1"}</definedName>
    <definedName name="NumFormat">[2]Формати!$B$16</definedName>
    <definedName name="o">[13]!o</definedName>
    <definedName name="OMEL08" hidden="1">'[29]3 утв.'!$F$1:$H$65536,'[29]3 утв.'!$P$1:$AQ$65536</definedName>
    <definedName name="otg_okat_ukr_data">#REF!</definedName>
    <definedName name="otg_okat_ukr_pokup">#REF!</definedName>
    <definedName name="otg_okat_ukr_ves">#REF!</definedName>
    <definedName name="oxrtryd" hidden="1">{#N/A,#N/A,FALSE,"9PS0"}</definedName>
    <definedName name="p">[13]!p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'[30]Разом  2010'!#REF!</definedName>
    <definedName name="P04.12_к2">'[30]Разом  2010'!#REF!</definedName>
    <definedName name="P04.12_к3">'[30]Разом  2010'!#REF!</definedName>
    <definedName name="P04.12_к4">'[30]Разом  2010'!#REF!</definedName>
    <definedName name="P04.12_нп">#REF!</definedName>
    <definedName name="P04.13_к1">'[30]Разом  2010'!#REF!</definedName>
    <definedName name="P04.13_к2">'[30]Разом  2010'!#REF!</definedName>
    <definedName name="P04.13_к3">'[30]Разом  2010'!#REF!</definedName>
    <definedName name="P04.13_к4">'[30]Разом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'[4]0'!$I$1:$I$16</definedName>
    <definedName name="pitanie" hidden="1">{#N/A,#N/A,FALSE,"9PS0"}</definedName>
    <definedName name="PK_201301">'[23]2013'!$B$3:$B$252</definedName>
    <definedName name="PK_201302">'[23]2013'!$D$3:$D$252</definedName>
    <definedName name="PK_201303">'[23]2013'!$F$3:$F$252</definedName>
    <definedName name="PK_201304">'[23]2013'!$H$3:$H$252</definedName>
    <definedName name="PK_201305">'[23]2013'!$J$3:$J$252</definedName>
    <definedName name="PK_201306">'[23]2013'!$L$3:$L$252</definedName>
    <definedName name="PK_201307">'[23]2013'!$N$3:$N$252</definedName>
    <definedName name="PK_201308">'[23]2013'!$P$3:$P$252</definedName>
    <definedName name="PK_201309">'[23]2013'!$R$3:$R$252</definedName>
    <definedName name="PK_201310">'[23]2013'!$T$3:$T$252</definedName>
    <definedName name="PK_201311">'[23]2013'!$V$3:$V$252</definedName>
    <definedName name="PK_201312">'[23]2013'!$X$3:$X$252</definedName>
    <definedName name="PK_201401">'[23]2014'!$B$3:$B$252</definedName>
    <definedName name="PK_201402">'[23]2014'!$D$3:$D$252</definedName>
    <definedName name="PK_201403">'[23]2014'!$F$3:$F$252</definedName>
    <definedName name="PK_201404">'[23]2014'!$H$3:$H$252</definedName>
    <definedName name="PK_201405">'[23]2014'!$J$3:$J$252</definedName>
    <definedName name="PK_201406">'[23]2014'!$L$3:$L$252</definedName>
    <definedName name="PK_201407">'[23]2014'!$N$3:$N$252</definedName>
    <definedName name="PK_201408">'[23]2014'!$P$3:$P$252</definedName>
    <definedName name="PK_201409">'[23]2014'!$R$3:$R$252</definedName>
    <definedName name="PK_201410">'[23]2014'!$T$3:$T$252</definedName>
    <definedName name="PK_201411">'[23]2014'!$V$3:$V$252</definedName>
    <definedName name="PK_201412">'[23]2014'!$X$3:$X$252</definedName>
    <definedName name="PK_201501">'[23]2015'!$B$3:$B$252</definedName>
    <definedName name="PK_201502">'[23]2015'!$D$3:$D$252</definedName>
    <definedName name="PK_201503">'[23]2015'!$F$3:$F$252</definedName>
    <definedName name="PK_201504">'[23]2015'!$H$3:$H$252</definedName>
    <definedName name="PK_201505">'[23]2015'!$J$3:$J$252</definedName>
    <definedName name="PK_201506">'[23]2015'!$L$3:$L$252</definedName>
    <definedName name="PK_201507">'[23]2015'!$N$3:$N$252</definedName>
    <definedName name="PK_201508">'[23]2015'!$P$3:$P$252</definedName>
    <definedName name="PK_201509">'[23]2015'!$R$3:$R$252</definedName>
    <definedName name="PK_201510">'[23]2015'!$T$3:$T$252</definedName>
    <definedName name="PK_201511">'[23]2015'!$V$3:$V$252</definedName>
    <definedName name="PL">[2]Плани!$A$2:$E$2</definedName>
    <definedName name="PLN">[2]Плани!$B$2:$E$2</definedName>
    <definedName name="POLO">[13]!POLO</definedName>
    <definedName name="Poz">[2]Філіали!$A$2:$A$20</definedName>
    <definedName name="pppp">[13]!pppp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[13]!Q</definedName>
    <definedName name="qq">[13]!qq</definedName>
    <definedName name="qqq">[16]факт!$E$16:$K$19,[16]факт!$E$21:$K$24,[16]факт!$E$26:$K$29,[16]факт!$E$31:$K$34,[16]факт!$E$36:$K$39,[16]факт!$E$41:$K$45,[16]факт!$E$47:$K$49,[16]факт!#REF!,[16]факт!#REF!,[16]факт!#REF!,[16]факт!#REF!,[16]факт!#REF!,[16]факт!#REF!,[16]факт!#REF!</definedName>
    <definedName name="QКТМ">[6]рік!#REF!</definedName>
    <definedName name="QКТМ1">[6]рік!#REF!</definedName>
    <definedName name="Qрозрах">[6]рік!#REF!</definedName>
    <definedName name="rep">'[21]АТ_на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>[13]!rr</definedName>
    <definedName name="RuName">[2]Періоди!$D$2:$D$35</definedName>
    <definedName name="ryu">'[21]АТ_на 2004_витрати_1'!#REF!</definedName>
    <definedName name="s" hidden="1">{#N/A,#N/A,FALSE,"9PS0"}</definedName>
    <definedName name="SALES">[31]assump!#REF!</definedName>
    <definedName name="SALES_1">[31]assump!#REF!</definedName>
    <definedName name="SALES_11">[31]assump!#REF!</definedName>
    <definedName name="SALES_114">[31]assump!#REF!</definedName>
    <definedName name="SALES_123">[31]assump!#REF!</definedName>
    <definedName name="SALES_132">[31]assump!#REF!</definedName>
    <definedName name="SALES_141">[31]assump!#REF!</definedName>
    <definedName name="SALES_1414">[31]assump!#REF!</definedName>
    <definedName name="SALES_151">[31]assump!#REF!</definedName>
    <definedName name="SALES_174">[31]assump!#REF!</definedName>
    <definedName name="SALES_2">[31]assump!#REF!</definedName>
    <definedName name="SALES_2002">[32]assump!#REF!</definedName>
    <definedName name="SALES_2003">[32]assump!#REF!</definedName>
    <definedName name="SALES_2004">[32]assump!#REF!</definedName>
    <definedName name="SALES_2005">[32]assump!#REF!</definedName>
    <definedName name="SALES_2006">[32]assump!#REF!</definedName>
    <definedName name="SALES_2007">[32]assump!#REF!</definedName>
    <definedName name="SALES_2008">[32]assump!#REF!</definedName>
    <definedName name="SALES_2009">[32]assump!#REF!</definedName>
    <definedName name="SALES_2010">[32]assump!#REF!</definedName>
    <definedName name="SALES_2011">[32]assump!#REF!</definedName>
    <definedName name="SALES_2012">[32]assump!#REF!</definedName>
    <definedName name="SALES_21">[31]assump!#REF!</definedName>
    <definedName name="SALES_210">[31]assump!#REF!</definedName>
    <definedName name="SALES_2100">[31]assump!#REF!</definedName>
    <definedName name="SALES_2101">[31]assump!#REF!</definedName>
    <definedName name="SALES_2102">[31]assump!#REF!</definedName>
    <definedName name="SALES_2104">[31]assump!#REF!</definedName>
    <definedName name="SALES_2105">[31]assump!#REF!</definedName>
    <definedName name="SALES_2106">[31]assump!#REF!</definedName>
    <definedName name="SALES_2107">[31]assump!#REF!</definedName>
    <definedName name="SALES_2108">[31]assump!#REF!</definedName>
    <definedName name="SALES_2109">[31]assump!#REF!</definedName>
    <definedName name="SALES_211">[31]assump!#REF!</definedName>
    <definedName name="SALES_2111">[31]assump!#REF!</definedName>
    <definedName name="SALES_22">[31]assump!#REF!</definedName>
    <definedName name="SALES_2212">[31]assump!#REF!</definedName>
    <definedName name="SALES_2222">[31]assump!#REF!</definedName>
    <definedName name="SALES_321">[31]assump!#REF!</definedName>
    <definedName name="SALES_41">[31]assump!#REF!</definedName>
    <definedName name="SALES_42">[31]assump!#REF!</definedName>
    <definedName name="SALES_43">[31]assump!#REF!</definedName>
    <definedName name="SALES_44">[31]assump!#REF!</definedName>
    <definedName name="SALES_45">[31]assump!#REF!</definedName>
    <definedName name="SALES_46">[31]assump!#REF!</definedName>
    <definedName name="SALES_47">[31]assump!#REF!</definedName>
    <definedName name="SALES_48">[31]assump!#REF!</definedName>
    <definedName name="SALES_49">[31]assump!#REF!</definedName>
    <definedName name="SALES_51">[31]assump!#REF!</definedName>
    <definedName name="SALES_52">[31]assump!#REF!</definedName>
    <definedName name="SALES_53">[31]assump!#REF!</definedName>
    <definedName name="SALES_54">[31]assump!#REF!</definedName>
    <definedName name="SALES_55">[31]assump!#REF!</definedName>
    <definedName name="SALES_56">[31]assump!#REF!</definedName>
    <definedName name="SALES_57">[31]assump!#REF!</definedName>
    <definedName name="SALES_58">[31]assump!#REF!</definedName>
    <definedName name="SALES_59">[31]assump!#REF!</definedName>
    <definedName name="SALES_6">[31]assump!#REF!</definedName>
    <definedName name="SALES_60">[31]assump!#REF!</definedName>
    <definedName name="SALES_61">[31]assump!#REF!</definedName>
    <definedName name="SALES_62">[31]assump!#REF!</definedName>
    <definedName name="SALES_63">[31]assump!#REF!</definedName>
    <definedName name="SALES_64">[31]assump!#REF!</definedName>
    <definedName name="SALES_65">[31]assump!#REF!</definedName>
    <definedName name="SALES_66">[31]assump!#REF!</definedName>
    <definedName name="SALES_67">[31]assump!#REF!</definedName>
    <definedName name="SALES_68">[31]assump!#REF!</definedName>
    <definedName name="SALES_69">[31]assump!#REF!</definedName>
    <definedName name="SALES_70">[31]assump!#REF!</definedName>
    <definedName name="SALES_71">[31]assump!#REF!</definedName>
    <definedName name="SALES_72">[31]assump!#REF!</definedName>
    <definedName name="SALES_73">[31]assump!#REF!</definedName>
    <definedName name="SALES_74">[31]assump!#REF!</definedName>
    <definedName name="SALES_75">[31]assump!#REF!</definedName>
    <definedName name="SALES_76">[31]assump!#REF!</definedName>
    <definedName name="SALES_77">[31]assump!#REF!</definedName>
    <definedName name="SALES_78">[31]assump!#REF!</definedName>
    <definedName name="SALES_79">[31]assump!#REF!</definedName>
    <definedName name="SALES_80">[31]assump!#REF!</definedName>
    <definedName name="SALES_81">[31]assump!#REF!</definedName>
    <definedName name="SALES_82">[31]assump!#REF!</definedName>
    <definedName name="SALES_83">[31]assump!#REF!</definedName>
    <definedName name="SALES_84">[31]assump!#REF!</definedName>
    <definedName name="SALES_98">[31]assump!#REF!</definedName>
    <definedName name="SetP">'[2]Типи філіалів'!$C$2:$C$3</definedName>
    <definedName name="ShowFil">[27]!ShowFil</definedName>
    <definedName name="Skk">[33]рік!#REF!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S">#REF!</definedName>
    <definedName name="StartDate">#REF!</definedName>
    <definedName name="stroka">'[34]tar ee 99'!$CT$95:$CT$110</definedName>
    <definedName name="t" hidden="1">{#N/A,#N/A,FALSE,"9PS0"}</definedName>
    <definedName name="Teplo">[2]Ini!$C$54</definedName>
    <definedName name="TeploCell">[2]Ini!$C$54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hisYear">[28]Ini!$B$3</definedName>
    <definedName name="tryd">'[21]АТ_на 2004_витрати_1'!#REF!</definedName>
    <definedName name="tt" hidden="1">{#N/A,#N/A,TRUE,"попередні"}</definedName>
    <definedName name="tu">[13]!tu</definedName>
    <definedName name="typesaldo">[35]Data!#REF!</definedName>
    <definedName name="u">[13]!u</definedName>
    <definedName name="UkName">[2]Періоди!$C$2:$C$35</definedName>
    <definedName name="user">#REF!</definedName>
    <definedName name="uu" hidden="1">{"'таб 21'!$A$1:$U$24","'таб 21'!$A$1:$U$1"}</definedName>
    <definedName name="uuuu">[13]!uuuu</definedName>
    <definedName name="v">[13]!v</definedName>
    <definedName name="ver" hidden="1">{#N/A,#N/A,FALSE,"9PS0"}</definedName>
    <definedName name="VIP">#REF!</definedName>
    <definedName name="voda100">[6]рік!#REF!</definedName>
    <definedName name="VVVVV">[13]!VVVVV</definedName>
    <definedName name="w" hidden="1">{#N/A,#N/A,FALSE,"9PS0"}</definedName>
    <definedName name="wer" hidden="1">{#N/A,#N/A,FALSE,"9PS0"}</definedName>
    <definedName name="WorkPath">[2]Ini!$C$4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>[13]!x</definedName>
    <definedName name="xenia">[13]!xenia</definedName>
    <definedName name="xff1">#REF!</definedName>
    <definedName name="xgg">#REF!</definedName>
    <definedName name="xgg1">#REF!</definedName>
    <definedName name="xxx1">#REF!</definedName>
    <definedName name="y" hidden="1">{"'таб 21'!$A$1:$U$24","'таб 21'!$A$1:$U$1"}</definedName>
    <definedName name="Year">#REF!</definedName>
    <definedName name="yy">[13]!yy</definedName>
    <definedName name="yyyyyyyyyyyyyyyyyyy">[13]!yyyyyyyyyyyyyyyyyyy</definedName>
    <definedName name="z">[13]!z</definedName>
    <definedName name="Z_2B9BA360_C094_11D4_BCAF_00C026C07CB6_.wvu.Cols" hidden="1">'[36]0'!$C$1:$L$65536,'[36]0'!$P$1:$AI$65536</definedName>
    <definedName name="Z_2B9BA360_C094_11D4_BCAF_00C026C07CB6__wvu_Cols">('[36]0'!$C:$L,'[36]0'!$P:$AI)</definedName>
    <definedName name="Z_2B9BA361_C094_11D4_BCAF_00C026C07CB6_.wvu.Cols" hidden="1">'[36]1'!$D$1:$F$65536,'[36]1'!$L$1:$AQ$65536</definedName>
    <definedName name="Z_2B9BA361_C094_11D4_BCAF_00C026C07CB6__wvu_Cols">('[36]1'!$D:$F,'[36]1'!$L:$AQ)</definedName>
    <definedName name="Z_2B9BA362_C094_11D4_BCAF_00C026C07CB6_.wvu.Cols" hidden="1">'[36]1 кв'!$C$1:$E$65536,'[36]1 кв'!$N$1:$AX$65536</definedName>
    <definedName name="Z_2B9BA362_C094_11D4_BCAF_00C026C07CB6__wvu_Cols">('[36]1 кв'!$C:$E,'[36]1 кв'!$N:$AX)</definedName>
    <definedName name="Z_2B9BA363_C094_11D4_BCAF_00C026C07CB6_.wvu.Cols" hidden="1">'[36]10'!$F$1:$H$65536,'[36]10'!$P$1:$AR$65536</definedName>
    <definedName name="Z_2B9BA363_C094_11D4_BCAF_00C026C07CB6__wvu_Cols">('[36]10'!$F:$H,'[36]10'!$P:$AR)</definedName>
    <definedName name="Z_2B9BA364_C094_11D4_BCAF_00C026C07CB6_.wvu.Cols" hidden="1">'[36]10 міс.'!$C$1:$E$65536,'[36]10 міс.'!$N$1:$AX$65536</definedName>
    <definedName name="Z_2B9BA364_C094_11D4_BCAF_00C026C07CB6__wvu_Cols">('[36]10 міс.'!$C:$E,'[36]10 міс.'!$N:$AX)</definedName>
    <definedName name="Z_2B9BA365_C094_11D4_BCAF_00C026C07CB6_.wvu.Cols" hidden="1">'[36]11'!$F$1:$H$65536,'[36]11'!$P$1:$AR$65536</definedName>
    <definedName name="Z_2B9BA365_C094_11D4_BCAF_00C026C07CB6__wvu_Cols">('[36]11'!$F:$H,'[36]11'!$P:$AR)</definedName>
    <definedName name="Z_2B9BA366_C094_11D4_BCAF_00C026C07CB6_.wvu.Cols" hidden="1">'[36]11 міс.'!$C$1:$E$65536,'[36]11 міс.'!$N$1:$AX$65536</definedName>
    <definedName name="Z_2B9BA366_C094_11D4_BCAF_00C026C07CB6__wvu_Cols">('[36]11 міс.'!$C:$E,'[36]11 міс.'!$N:$AX)</definedName>
    <definedName name="Z_2B9BA367_C094_11D4_BCAF_00C026C07CB6_.wvu.Cols" hidden="1">'[36]12'!$F$1:$H$65536,'[36]12'!$P$1:$AR$65536</definedName>
    <definedName name="Z_2B9BA367_C094_11D4_BCAF_00C026C07CB6__wvu_Cols">('[36]12'!$F:$H,'[36]12'!$P:$AR)</definedName>
    <definedName name="Z_2B9BA368_C094_11D4_BCAF_00C026C07CB6_.wvu.Cols" hidden="1">'[36]12 міс.'!$C$1:$E$65536,'[36]12 міс.'!$N$1:$AX$65536</definedName>
    <definedName name="Z_2B9BA368_C094_11D4_BCAF_00C026C07CB6__wvu_Cols">('[36]12 міс.'!$C:$E,'[36]12 міс.'!$N:$AX)</definedName>
    <definedName name="Z_2B9BA369_C094_11D4_BCAF_00C026C07CB6_.wvu.Cols" hidden="1">'[36]1998'!$C$1:$E$65536,'[36]1998'!$I$1:$AC$65536</definedName>
    <definedName name="Z_2B9BA369_C094_11D4_BCAF_00C026C07CB6__wvu_Cols">('[36]1998'!$C:$E,'[36]1998'!$I:$AC)</definedName>
    <definedName name="Z_2B9BA36A_C094_11D4_BCAF_00C026C07CB6_.wvu.Cols" hidden="1">'[36]1півр'!$C$1:$E$65536,'[36]1півр'!$N$1:$AX$65536</definedName>
    <definedName name="Z_2B9BA36A_C094_11D4_BCAF_00C026C07CB6__wvu_Cols">('[36]1півр'!$C:$E,'[36]1півр'!$N:$AX)</definedName>
    <definedName name="Z_2B9BA36B_C094_11D4_BCAF_00C026C07CB6_.wvu.Cols" hidden="1">'[36]2'!$F$1:$H$65536,'[36]2'!$P$1:$AQ$65536</definedName>
    <definedName name="Z_2B9BA36B_C094_11D4_BCAF_00C026C07CB6__wvu_Cols">('[36]2'!$F:$H,'[36]2'!$P:$AQ)</definedName>
    <definedName name="Z_2B9BA36C_C094_11D4_BCAF_00C026C07CB6_.wvu.Cols" hidden="1">'[36]2 кв'!$C$1:$E$65536,'[36]2 кв'!$M$1:$AW$65536</definedName>
    <definedName name="Z_2B9BA36C_C094_11D4_BCAF_00C026C07CB6__wvu_Cols">('[36]2 кв'!$C:$E,'[36]2 кв'!$M:$AW)</definedName>
    <definedName name="Z_2B9BA36D_C094_11D4_BCAF_00C026C07CB6_.wvu.Cols" hidden="1">'[36]2 утв'!$F$1:$H$65536,'[36]2 утв'!$P$1:$AM$65536</definedName>
    <definedName name="Z_2B9BA36D_C094_11D4_BCAF_00C026C07CB6__wvu_Cols">('[36]2 утв'!$F:$H,'[36]2 утв'!$P:$AM)</definedName>
    <definedName name="Z_2B9BA36E_C094_11D4_BCAF_00C026C07CB6_.wvu.Cols" hidden="1">'[36]3 не сокр.'!$F$1:$H$65536,'[36]3 не сокр.'!$P$1:$AQ$65536</definedName>
    <definedName name="Z_2B9BA36E_C094_11D4_BCAF_00C026C07CB6__wvu_Cols">('[36]3 не сокр.'!$F:$H,'[36]3 не сокр.'!$P:$AQ)</definedName>
    <definedName name="Z_2B9BA36F_C094_11D4_BCAF_00C026C07CB6_.wvu.Cols" hidden="1">'[36]3 тар.'!$C$1:$E$65536,'[36]3 тар.'!$I$1:$AO$65536</definedName>
    <definedName name="Z_2B9BA36F_C094_11D4_BCAF_00C026C07CB6__wvu_Cols">('[36]3 тар.'!$C:$E,'[36]3 тар.'!$I:$AO)</definedName>
    <definedName name="Z_2B9BA370_C094_11D4_BCAF_00C026C07CB6_.wvu.Cols" hidden="1">'[36]3 утв.'!$F$1:$H$65536,'[36]3 утв.'!$P$1:$AQ$65536</definedName>
    <definedName name="Z_2B9BA370_C094_11D4_BCAF_00C026C07CB6__wvu_Cols">('[36]3 утв.'!$F:$H,'[36]3 утв.'!$P:$AQ)</definedName>
    <definedName name="Z_2B9BA371_C094_11D4_BCAF_00C026C07CB6_.wvu.Cols" hidden="1">'[36]3кв'!$C$1:$E$65536,'[36]3кв'!$N$1:$AX$65536</definedName>
    <definedName name="Z_2B9BA371_C094_11D4_BCAF_00C026C07CB6__wvu_Cols">('[36]3кв'!$C:$E,'[36]3кв'!$N:$AX)</definedName>
    <definedName name="Z_2B9BA372_C094_11D4_BCAF_00C026C07CB6_.wvu.Cols" hidden="1">'[36]3кв '!$C$1:$E$65536,'[36]3кв '!$I$1:$AA$65536</definedName>
    <definedName name="Z_2B9BA372_C094_11D4_BCAF_00C026C07CB6__wvu_Cols">('[36]3кв '!$C:$E,'[36]3кв '!$I:$AA)</definedName>
    <definedName name="Z_2B9BA373_C094_11D4_BCAF_00C026C07CB6_.wvu.Cols" hidden="1">'[36]4 утв'!$F$1:$H$65536,'[36]4 утв'!$P$1:$AR$65536</definedName>
    <definedName name="Z_2B9BA373_C094_11D4_BCAF_00C026C07CB6__wvu_Cols">('[36]4 утв'!$F:$H,'[36]4 утв'!$P:$AR)</definedName>
    <definedName name="Z_2B9BA374_C094_11D4_BCAF_00C026C07CB6_.wvu.Cols" hidden="1">'[36]5'!$F$1:$H$65536,'[36]5'!$P$1:$AR$65536</definedName>
    <definedName name="Z_2B9BA374_C094_11D4_BCAF_00C026C07CB6__wvu_Cols">('[36]5'!$F:$H,'[36]5'!$P:$AR)</definedName>
    <definedName name="Z_2B9BA375_C094_11D4_BCAF_00C026C07CB6_.wvu.Cols" hidden="1">'[36]6'!$F$1:$H$65536,'[36]6'!$P$1:$AR$65536</definedName>
    <definedName name="Z_2B9BA375_C094_11D4_BCAF_00C026C07CB6__wvu_Cols">('[36]6'!$F:$H,'[36]6'!$P:$AR)</definedName>
    <definedName name="Z_2B9BA376_C094_11D4_BCAF_00C026C07CB6_.wvu.Cols" hidden="1">'[36]7'!$F$1:$H$65536,'[36]7'!$P$1:$AR$65536</definedName>
    <definedName name="Z_2B9BA376_C094_11D4_BCAF_00C026C07CB6__wvu_Cols">('[36]7'!$F:$H,'[36]7'!$P:$AR)</definedName>
    <definedName name="Z_2B9BA377_C094_11D4_BCAF_00C026C07CB6_.wvu.Cols" hidden="1">'[36]7 міс'!$C$1:$E$65536,'[36]7 міс'!$N$1:$AX$65536</definedName>
    <definedName name="Z_2B9BA377_C094_11D4_BCAF_00C026C07CB6__wvu_Cols">('[36]7 міс'!$C:$E,'[36]7 міс'!$N:$AX)</definedName>
    <definedName name="Z_2B9BA378_C094_11D4_BCAF_00C026C07CB6_.wvu.Cols" hidden="1">'[36]8'!$F$1:$H$65536,'[36]8'!$P$1:$AR$65536</definedName>
    <definedName name="Z_2B9BA378_C094_11D4_BCAF_00C026C07CB6__wvu_Cols">('[36]8'!$F:$H,'[36]8'!$P:$AR)</definedName>
    <definedName name="Z_2B9BA379_C094_11D4_BCAF_00C026C07CB6_.wvu.Cols" hidden="1">'[36]8 міс.'!$C$1:$E$65536,'[36]8 міс.'!$N$1:$AX$65536</definedName>
    <definedName name="Z_2B9BA379_C094_11D4_BCAF_00C026C07CB6__wvu_Cols">('[36]8 міс.'!$C:$E,'[36]8 міс.'!$N:$AX)</definedName>
    <definedName name="Z_2B9BA37A_C094_11D4_BCAF_00C026C07CB6_.wvu.Cols" hidden="1">'[36]812'!$F$1:$H$65536,'[36]812'!$P$1:$AM$65536</definedName>
    <definedName name="Z_2B9BA37A_C094_11D4_BCAF_00C026C07CB6__wvu_Cols">('[36]812'!$F:$H,'[36]812'!$P:$AM)</definedName>
    <definedName name="Z_2B9BA37B_C094_11D4_BCAF_00C026C07CB6_.wvu.Cols" hidden="1">'[36]812 (2)'!$F$1:$H$65536,'[36]812 (2)'!$P$1:$AL$65536</definedName>
    <definedName name="Z_2B9BA37B_C094_11D4_BCAF_00C026C07CB6__wvu_Cols">('[36]812 (2)'!$F:$H,'[36]812 (2)'!$P:$AL)</definedName>
    <definedName name="Z_2B9BA37C_C094_11D4_BCAF_00C026C07CB6_.wvu.Cols" hidden="1">'[36]9'!$F$1:$H$65536,'[36]9'!$P$1:$AP$65536</definedName>
    <definedName name="Z_2B9BA37C_C094_11D4_BCAF_00C026C07CB6__wvu_Cols">('[36]9'!$F:$H,'[36]9'!$P:$AP)</definedName>
    <definedName name="Z_2B9BA37D_C094_11D4_BCAF_00C026C07CB6_.wvu.Cols" hidden="1">'[36]9 (2)'!$C$1:$E$65536,'[36]9 (2)'!$I$1:$AF$65536</definedName>
    <definedName name="Z_2B9BA37D_C094_11D4_BCAF_00C026C07CB6__wvu_Cols">('[36]9 (2)'!$C:$E,'[36]9 (2)'!$I:$AF)</definedName>
    <definedName name="Z_2B9BA37E_C094_11D4_BCAF_00C026C07CB6_.wvu.Cols" hidden="1">'[36]9 міс.'!$C$1:$E$65536,'[36]9 міс.'!$N$1:$AX$65536</definedName>
    <definedName name="Z_2B9BA37E_C094_11D4_BCAF_00C026C07CB6__wvu_Cols">('[36]9 міс.'!$C:$E,'[36]9 міс.'!$N:$AX)</definedName>
    <definedName name="Z_F5654560_D292_11D4_BCAF_00C026C07CB6_.wvu.Cols" hidden="1">'[36]0'!$C$1:$L$65536,'[36]0'!$P$1:$AI$65536</definedName>
    <definedName name="Z_F5654560_D292_11D4_BCAF_00C026C07CB6__wvu_Cols">('[36]0'!$C:$L,'[36]0'!$P:$AI)</definedName>
    <definedName name="Z_F5654561_D292_11D4_BCAF_00C026C07CB6_.wvu.Cols" hidden="1">'[36]1'!$D$1:$F$65536,'[36]1'!$L$1:$AQ$65536</definedName>
    <definedName name="Z_F5654561_D292_11D4_BCAF_00C026C07CB6__wvu_Cols">('[36]1'!$D:$F,'[36]1'!$L:$AQ)</definedName>
    <definedName name="Z_F5654562_D292_11D4_BCAF_00C026C07CB6_.wvu.Cols" hidden="1">'[36]1 кв'!$C$1:$E$65536,'[36]1 кв'!$N$1:$AX$65536</definedName>
    <definedName name="Z_F5654562_D292_11D4_BCAF_00C026C07CB6__wvu_Cols">('[36]1 кв'!$C:$E,'[36]1 кв'!$N:$AX)</definedName>
    <definedName name="Z_F5654563_D292_11D4_BCAF_00C026C07CB6_.wvu.Cols" hidden="1">'[36]10'!$F$1:$H$65536,'[36]10'!$P$1:$AR$65536</definedName>
    <definedName name="Z_F5654563_D292_11D4_BCAF_00C026C07CB6__wvu_Cols">('[36]10'!$F:$H,'[36]10'!$P:$AR)</definedName>
    <definedName name="Z_F5654564_D292_11D4_BCAF_00C026C07CB6_.wvu.Cols" hidden="1">'[36]10 міс.'!$C$1:$E$65536,'[36]10 міс.'!$N$1:$AX$65536</definedName>
    <definedName name="Z_F5654564_D292_11D4_BCAF_00C026C07CB6__wvu_Cols">('[36]10 міс.'!$C:$E,'[36]10 міс.'!$N:$AX)</definedName>
    <definedName name="Z_F5654565_D292_11D4_BCAF_00C026C07CB6_.wvu.Cols" hidden="1">'[36]11'!$F$1:$H$65536,'[36]11'!$P$1:$AR$65536</definedName>
    <definedName name="Z_F5654565_D292_11D4_BCAF_00C026C07CB6__wvu_Cols">('[36]11'!$F:$H,'[36]11'!$P:$AR)</definedName>
    <definedName name="Z_F5654566_D292_11D4_BCAF_00C026C07CB6_.wvu.Cols" hidden="1">'[36]11 міс.'!$C$1:$E$65536,'[36]11 міс.'!$N$1:$AX$65536</definedName>
    <definedName name="Z_F5654566_D292_11D4_BCAF_00C026C07CB6__wvu_Cols">('[36]11 міс.'!$C:$E,'[36]11 міс.'!$N:$AX)</definedName>
    <definedName name="Z_F5654567_D292_11D4_BCAF_00C026C07CB6_.wvu.Cols" hidden="1">'[36]12'!$F$1:$H$65536,'[36]12'!$P$1:$AR$65536</definedName>
    <definedName name="Z_F5654567_D292_11D4_BCAF_00C026C07CB6__wvu_Cols">('[36]12'!$F:$H,'[36]12'!$P:$AR)</definedName>
    <definedName name="Z_F5654568_D292_11D4_BCAF_00C026C07CB6_.wvu.Cols" hidden="1">'[36]12 міс.'!$C$1:$E$65536,'[36]12 міс.'!$N$1:$AX$65536</definedName>
    <definedName name="Z_F5654568_D292_11D4_BCAF_00C026C07CB6__wvu_Cols">('[36]12 міс.'!$C:$E,'[36]12 міс.'!$N:$AX)</definedName>
    <definedName name="Z_F5654569_D292_11D4_BCAF_00C026C07CB6_.wvu.Cols" hidden="1">'[36]1998'!$C$1:$E$65536,'[36]1998'!$I$1:$AC$65536</definedName>
    <definedName name="Z_F5654569_D292_11D4_BCAF_00C026C07CB6__wvu_Cols">('[36]1998'!$C:$E,'[36]1998'!$I:$AC)</definedName>
    <definedName name="Z_F565456A_D292_11D4_BCAF_00C026C07CB6_.wvu.Cols" hidden="1">'[36]1півр'!$C$1:$E$65536,'[36]1півр'!$N$1:$AX$65536</definedName>
    <definedName name="Z_F565456A_D292_11D4_BCAF_00C026C07CB6__wvu_Cols">('[36]1півр'!$C:$E,'[36]1півр'!$N:$AX)</definedName>
    <definedName name="Z_F565456B_D292_11D4_BCAF_00C026C07CB6_.wvu.Cols" hidden="1">'[36]2'!$F$1:$H$65536,'[36]2'!$P$1:$AQ$65536</definedName>
    <definedName name="Z_F565456B_D292_11D4_BCAF_00C026C07CB6__wvu_Cols">('[36]2'!$F:$H,'[36]2'!$P:$AQ)</definedName>
    <definedName name="Z_F565456C_D292_11D4_BCAF_00C026C07CB6_.wvu.Cols" hidden="1">'[36]2 кв'!$C$1:$E$65536,'[36]2 кв'!$M$1:$AW$65536</definedName>
    <definedName name="Z_F565456C_D292_11D4_BCAF_00C026C07CB6__wvu_Cols">('[36]2 кв'!$C:$E,'[36]2 кв'!$M:$AW)</definedName>
    <definedName name="Z_F565456D_D292_11D4_BCAF_00C026C07CB6_.wvu.Cols" hidden="1">'[36]2 утв'!$F$1:$H$65536,'[36]2 утв'!$P$1:$AM$65536</definedName>
    <definedName name="Z_F565456D_D292_11D4_BCAF_00C026C07CB6__wvu_Cols">('[36]2 утв'!$F:$H,'[36]2 утв'!$P:$AM)</definedName>
    <definedName name="Z_F565456E_D292_11D4_BCAF_00C026C07CB6_.wvu.Cols" hidden="1">'[36]3 не сокр.'!$F$1:$H$65536,'[36]3 не сокр.'!$P$1:$AQ$65536</definedName>
    <definedName name="Z_F565456E_D292_11D4_BCAF_00C026C07CB6__wvu_Cols">('[36]3 не сокр.'!$F:$H,'[36]3 не сокр.'!$P:$AQ)</definedName>
    <definedName name="Z_F565456F_D292_11D4_BCAF_00C026C07CB6_.wvu.Cols" hidden="1">'[36]3 тар.'!$C$1:$E$65536,'[36]3 тар.'!$I$1:$AO$65536</definedName>
    <definedName name="Z_F565456F_D292_11D4_BCAF_00C026C07CB6__wvu_Cols">('[36]3 тар.'!$C:$E,'[36]3 тар.'!$I:$AO)</definedName>
    <definedName name="Z_F5654570_D292_11D4_BCAF_00C026C07CB6_.wvu.Cols" hidden="1">'[36]3 утв.'!$F$1:$H$65536,'[36]3 утв.'!$P$1:$AQ$65536</definedName>
    <definedName name="Z_F5654570_D292_11D4_BCAF_00C026C07CB6__wvu_Cols">('[36]3 утв.'!$F:$H,'[36]3 утв.'!$P:$AQ)</definedName>
    <definedName name="Z_F5654571_D292_11D4_BCAF_00C026C07CB6_.wvu.Cols" hidden="1">'[36]3кв'!$C$1:$E$65536,'[36]3кв'!$N$1:$AX$65536</definedName>
    <definedName name="Z_F5654571_D292_11D4_BCAF_00C026C07CB6__wvu_Cols">('[36]3кв'!$C:$E,'[36]3кв'!$N:$AX)</definedName>
    <definedName name="Z_F5654572_D292_11D4_BCAF_00C026C07CB6_.wvu.Cols" hidden="1">'[36]3кв '!$C$1:$E$65536,'[36]3кв '!$I$1:$AA$65536</definedName>
    <definedName name="Z_F5654572_D292_11D4_BCAF_00C026C07CB6__wvu_Cols">('[36]3кв '!$C:$E,'[36]3кв '!$I:$AA)</definedName>
    <definedName name="Z_F5654573_D292_11D4_BCAF_00C026C07CB6_.wvu.Cols" hidden="1">'[36]4 утв'!$F$1:$H$65536,'[36]4 утв'!$P$1:$AR$65536</definedName>
    <definedName name="Z_F5654573_D292_11D4_BCAF_00C026C07CB6__wvu_Cols">('[36]4 утв'!$F:$H,'[36]4 утв'!$P:$AR)</definedName>
    <definedName name="Z_F5654574_D292_11D4_BCAF_00C026C07CB6_.wvu.Cols" hidden="1">'[36]5'!$F$1:$H$65536,'[36]5'!$P$1:$AR$65536</definedName>
    <definedName name="Z_F5654574_D292_11D4_BCAF_00C026C07CB6__wvu_Cols">('[36]5'!$F:$H,'[36]5'!$P:$AR)</definedName>
    <definedName name="Z_F5654575_D292_11D4_BCAF_00C026C07CB6_.wvu.Cols" hidden="1">'[36]6'!$F$1:$H$65536,'[36]6'!$P$1:$AR$65536</definedName>
    <definedName name="Z_F5654575_D292_11D4_BCAF_00C026C07CB6__wvu_Cols">('[36]6'!$F:$H,'[36]6'!$P:$AR)</definedName>
    <definedName name="Z_F5654576_D292_11D4_BCAF_00C026C07CB6_.wvu.Cols" hidden="1">'[36]7'!$F$1:$H$65536,'[36]7'!$P$1:$AR$65536</definedName>
    <definedName name="Z_F5654576_D292_11D4_BCAF_00C026C07CB6__wvu_Cols">('[36]7'!$F:$H,'[36]7'!$P:$AR)</definedName>
    <definedName name="Z_F5654577_D292_11D4_BCAF_00C026C07CB6_.wvu.Cols" hidden="1">'[36]7 міс'!$C$1:$E$65536,'[36]7 міс'!$N$1:$AX$65536</definedName>
    <definedName name="Z_F5654577_D292_11D4_BCAF_00C026C07CB6__wvu_Cols">('[36]7 міс'!$C:$E,'[36]7 міс'!$N:$AX)</definedName>
    <definedName name="Z_F5654578_D292_11D4_BCAF_00C026C07CB6_.wvu.Cols" hidden="1">'[36]8'!$F$1:$H$65536,'[36]8'!$P$1:$AR$65536</definedName>
    <definedName name="Z_F5654578_D292_11D4_BCAF_00C026C07CB6__wvu_Cols">('[36]8'!$F:$H,'[36]8'!$P:$AR)</definedName>
    <definedName name="Z_F5654579_D292_11D4_BCAF_00C026C07CB6_.wvu.Cols" hidden="1">'[36]8 міс.'!$C$1:$E$65536,'[36]8 міс.'!$N$1:$AX$65536</definedName>
    <definedName name="Z_F5654579_D292_11D4_BCAF_00C026C07CB6__wvu_Cols">('[36]8 міс.'!$C:$E,'[36]8 міс.'!$N:$AX)</definedName>
    <definedName name="Z_F565457A_D292_11D4_BCAF_00C026C07CB6_.wvu.Cols" hidden="1">'[36]812'!$F$1:$H$65536,'[36]812'!$P$1:$AM$65536</definedName>
    <definedName name="Z_F565457A_D292_11D4_BCAF_00C026C07CB6__wvu_Cols">('[36]812'!$F:$H,'[36]812'!$P:$AM)</definedName>
    <definedName name="Z_F565457B_D292_11D4_BCAF_00C026C07CB6_.wvu.Cols" hidden="1">'[36]812 (2)'!$F$1:$H$65536,'[36]812 (2)'!$P$1:$AL$65536</definedName>
    <definedName name="Z_F565457B_D292_11D4_BCAF_00C026C07CB6__wvu_Cols">('[36]812 (2)'!$F:$H,'[36]812 (2)'!$P:$AL)</definedName>
    <definedName name="Z_F565457C_D292_11D4_BCAF_00C026C07CB6_.wvu.Cols" hidden="1">'[36]9'!$F$1:$H$65536,'[36]9'!$P$1:$AP$65536</definedName>
    <definedName name="Z_F565457C_D292_11D4_BCAF_00C026C07CB6__wvu_Cols">('[36]9'!$F:$H,'[36]9'!$P:$AP)</definedName>
    <definedName name="Z_F565457D_D292_11D4_BCAF_00C026C07CB6_.wvu.Cols" hidden="1">'[36]9 (2)'!$C$1:$E$65536,'[36]9 (2)'!$I$1:$AF$65536</definedName>
    <definedName name="Z_F565457D_D292_11D4_BCAF_00C026C07CB6__wvu_Cols">('[36]9 (2)'!$C:$E,'[36]9 (2)'!$I:$AF)</definedName>
    <definedName name="Z_F565457E_D292_11D4_BCAF_00C026C07CB6_.wvu.Cols" hidden="1">'[36]9 міс.'!$C$1:$E$65536,'[36]9 міс.'!$N$1:$AX$65536</definedName>
    <definedName name="Z_F565457E_D292_11D4_BCAF_00C026C07CB6__wvu_Cols">('[36]9 міс.'!$C:$E,'[36]9 міс.'!$N:$AX)</definedName>
    <definedName name="zzz1">#REF!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hidden="1">{#N/A,#N/A,FALSE,"9PS0"}</definedName>
    <definedName name="ааа">[37]рік!#REF!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'[21]АТ_на 2004_витрати_1'!#REF!</definedName>
    <definedName name="авто_9">[38]Автотранс!#REF!</definedName>
    <definedName name="авто_9п">[38]Автотранс!#REF!</definedName>
    <definedName name="авто_г">#REF!</definedName>
    <definedName name="авто_зв">[38]Автотранс!#REF!</definedName>
    <definedName name="авто_о">[38]Автотранс!#REF!</definedName>
    <definedName name="авто_п">[38]Автотранс!#REF!</definedName>
    <definedName name="АвтоподборВС">#REF!</definedName>
    <definedName name="Адреса_підприємства">#REF!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ліріцалоисірьл">#REF!</definedName>
    <definedName name="ам" hidden="1">{"'таб 21'!$A$1:$U$24","'таб 21'!$A$1:$U$1"}</definedName>
    <definedName name="аппа">[13]!аппа</definedName>
    <definedName name="ар">[13]!ар</definedName>
    <definedName name="арпрдлод">[39]страх!#REF!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нк_пл">[40]банк!#REF!</definedName>
    <definedName name="ббб">[13]!ббб</definedName>
    <definedName name="безп_9">[41]охорона!#REF!</definedName>
    <definedName name="безп_о">[41]охорона!#REF!</definedName>
    <definedName name="безп_п">[41]охорона!#REF!</definedName>
    <definedName name="бер">'[42]812'!$P$1:$P$65536</definedName>
    <definedName name="бнб">[13]!бнб</definedName>
    <definedName name="БПн">[43]Ф2!$E$2</definedName>
    <definedName name="бюдж_п">[44]м_812!$I$1:$I$65536</definedName>
    <definedName name="Бюдж1">[6]рік!#REF!</definedName>
    <definedName name="Бюдж2">[6]рік!#REF!</definedName>
    <definedName name="в" hidden="1">{#N/A,#N/A,FALSE,"9PS0"}</definedName>
    <definedName name="в1">'[45]Цены СНГ'!$B$2</definedName>
    <definedName name="вааа" hidden="1">{#N/A,#N/A,FALSE,"9PS0"}</definedName>
    <definedName name="ваи">[13]!ваи</definedName>
    <definedName name="вер">'[42]812'!$X$1:$X$65536</definedName>
    <definedName name="вид_плана">[46]Рабочий!$A$1:$A$7</definedName>
    <definedName name="вика">[13]!вика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'[36]1998'!$C$1:$E$65536,'[36]1998'!$I$1:$AC$65536</definedName>
    <definedName name="Відпуск">#REF!</definedName>
    <definedName name="відх_оч">'[47] ГВ'!#REF!</definedName>
    <definedName name="відх_пл">'[47] ГВ'!#REF!</definedName>
    <definedName name="вііф" hidden="1">{#N/A,#N/A,FALSE,"9PS0"}</definedName>
    <definedName name="внешние_поставщики">#REF!</definedName>
    <definedName name="вод_1">[48]Бюджет_шаб_07!#REF!</definedName>
    <definedName name="вод_2">[48]Бюджет_шаб_07!#REF!</definedName>
    <definedName name="вода2" hidden="1">{#N/A,#N/A,FALSE,"9PS0"}</definedName>
    <definedName name="вохр_1">#REF!</definedName>
    <definedName name="вохр_2">'[49]0291'!#REF!</definedName>
    <definedName name="вохр_3">'[49]0291'!#REF!</definedName>
    <definedName name="вохр_4">'[49]0291'!#REF!</definedName>
    <definedName name="вохр_оч">'[49]0291'!#REF!</definedName>
    <definedName name="вохр_пл">'[50]Сторож охор_шаб'!#REF!</definedName>
    <definedName name="все_с_01">#REF!</definedName>
    <definedName name="Встав">[51]Коригування!$W$9:$W$2131,[51]Коригування!$AF$9:$AH$2131,[51]Коригування!$AM$9:$AM$2131,[51]Коригування!$AO$9:$AO$2131,[51]Коригування!$AQ$9:$AQ$2131,[51]Коригування!$AU$9:$AU$2131,[51]Коригування!$AW$9:$AW$2131+[51]Коригування!$AY$9:$BD$2131,[51]Коригування!$BG$9:$BP$2131,[51]Коригування!$BY$9:$BY$2131,[51]Коригування!$CF$9:$CG$2131,[51]Коригування!$CJ$9:$CO$2131,[51]Коригування!$CX$9:$CY$2131,[51]Коригування!$DB$9:$DC$2131,[51]Коригування!$DJ$9:$DJ$2131,[51]Коригування!$DL$9:$DM$2131,[51]Коригування!$DO$9:$DO$2131,[51]Коригування!$DT$9:$DT$2131</definedName>
    <definedName name="ВСЬОГО">#REF!</definedName>
    <definedName name="ВчерашнийДень">#N/A</definedName>
    <definedName name="вы">[13]!вы</definedName>
    <definedName name="выс" hidden="1">{"'таб 21'!$A$1:$U$24","'таб 21'!$A$1:$U$1"}</definedName>
    <definedName name="выц">[13]!выц</definedName>
    <definedName name="Г123">'[52]ВД (анал)'!#REF!</definedName>
    <definedName name="г154">#REF!</definedName>
    <definedName name="ГК" hidden="1">{#N/A,#N/A,TRUE,"попередні"}</definedName>
    <definedName name="Год">'[53]Технич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'[42]812'!$AB$1:$AB$65536</definedName>
    <definedName name="ГРУДЕНЬ" hidden="1">{#N/A,#N/A,FALSE,"9PS0"}</definedName>
    <definedName name="группа">[54]PR!$A$1:$A$21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hidden="1">{"'таб 21'!$A$1:$U$24","'таб 21'!$A$1:$U$1"}</definedName>
    <definedName name="Д">#REF!</definedName>
    <definedName name="дд">[55]БДР!$A:$IV</definedName>
    <definedName name="ддд">[13]!ддд</definedName>
    <definedName name="дез_1">'[49]0292'!#REF!</definedName>
    <definedName name="дез_2">'[49]0292'!#REF!</definedName>
    <definedName name="дез_3">'[49]0292'!#REF!</definedName>
    <definedName name="дез_4">'[49]0292'!#REF!</definedName>
    <definedName name="дез_г">'[49]0292'!#REF!</definedName>
    <definedName name="дез_оч">'[49]0292'!#REF!</definedName>
    <definedName name="дез_пл">[40]дез!#REF!</definedName>
    <definedName name="дез_сх">'[49]0292'!#REF!</definedName>
    <definedName name="декабрь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'[56]Тариф на транзит'!$D$14</definedName>
    <definedName name="ДОЛ">#REF!</definedName>
    <definedName name="донов">'[57]Тариф на транзит'!$D$14</definedName>
    <definedName name="еда">'[21]АТ_на 2004_витрати_1'!#REF!</definedName>
    <definedName name="екол_1">[58]єк!#REF!</definedName>
    <definedName name="екол_2">[58]єк!#REF!</definedName>
    <definedName name="екол_3">[58]єк!#REF!</definedName>
    <definedName name="екол_4">[58]єк!#REF!</definedName>
    <definedName name="екол_оч">[58]єк!#REF!</definedName>
    <definedName name="екол_пл">#REF!</definedName>
    <definedName name="експл_9">[59]Експл!$J$59</definedName>
    <definedName name="експл_9п">[59]Експл!$I$59</definedName>
    <definedName name="експл_зв">[59]Експл!$E$59</definedName>
    <definedName name="експл_оч">[60]повірка!#REF!</definedName>
    <definedName name="експл_п">[59]Експл!$K$59</definedName>
    <definedName name="експл_пл">[61]вдоск!#REF!</definedName>
    <definedName name="ел_1">[62]енергія!#REF!</definedName>
    <definedName name="ел_2">[62]енергія!#REF!</definedName>
    <definedName name="ел_3">[62]енергія!#REF!</definedName>
    <definedName name="ел_4">[62]енергія!#REF!</definedName>
    <definedName name="ел_г">[62]енергія!#REF!</definedName>
    <definedName name="ен">[13]!ен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>[13]!еь</definedName>
    <definedName name="жовт">'[42]812'!$Z$1:$Z$65536</definedName>
    <definedName name="жовтень" hidden="1">{#N/A,#N/A,FALSE,"9PS0"}</definedName>
    <definedName name="жу">'[63]0292'!#REF!</definedName>
    <definedName name="з_работы">#REF!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_xlnm.Print_Titles" localSheetId="0">'Дод.2 вир-во'!$6:$9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[64]підсумок_спецодяг!#REF!</definedName>
    <definedName name="зах_9п">[64]підсумок_спецодяг!#REF!</definedName>
    <definedName name="зах_г">[64]підсумок_спецодяг!#REF!</definedName>
    <definedName name="зах_зв">[64]підсумок_спецодяг!#REF!</definedName>
    <definedName name="зах_оч">#REF!</definedName>
    <definedName name="зах_п">[64]підсумок_спецодяг!#REF!</definedName>
    <definedName name="зах_пл">#REF!</definedName>
    <definedName name="зах_сх">#REF!</definedName>
    <definedName name="ЗБ">'[65]tar ee 99'!$CT$95:$CT$110</definedName>
    <definedName name="зв">[59]ПЛАН_1вар!$G$1:$G$65536</definedName>
    <definedName name="зв_01">#REF!</definedName>
    <definedName name="зв_1">[66]связь_07!#REF!</definedName>
    <definedName name="зв_2">[66]связь_07!#REF!</definedName>
    <definedName name="зв_2004">[44]м_812!$H$1:$H$65536</definedName>
    <definedName name="зв_9">[59]ПЛАН_1вар!$L$1:$L$65536</definedName>
    <definedName name="зв_9м">[44]м_812!$K$1:$K$65536</definedName>
    <definedName name="зв_оч">[40]связь!#REF!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емл_пл">#REF!</definedName>
    <definedName name="земраб">#REF!</definedName>
    <definedName name="ззз">[13]!ззз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Извлечение_ИМ">#REF!</definedName>
    <definedName name="_xlnm.Extract">#REF!</definedName>
    <definedName name="иии">[13]!иии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ів" hidden="1">{#N/A,#N/A,FALSE,"9PS0"}</definedName>
    <definedName name="іваіф">#REF!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[6]рік!#REF!</definedName>
    <definedName name="Інші2">[6]рік!#REF!</definedName>
    <definedName name="іувп">#REF!</definedName>
    <definedName name="й">[13]!й</definedName>
    <definedName name="й11">#REF!</definedName>
    <definedName name="йц">[67]_Т2!$A$1:$L$144</definedName>
    <definedName name="йцв">[13]!йцв</definedName>
    <definedName name="к40">'[68]анализ затрат 1'!#REF!</definedName>
    <definedName name="К41">'[68]анализ затрат 1'!#REF!</definedName>
    <definedName name="кадри_2">[69]страх!#REF!</definedName>
    <definedName name="кадри_пл">#REF!</definedName>
    <definedName name="кан_сх">[48]Каналізація_07!#REF!</definedName>
    <definedName name="канц_1">'[70]утрим. прим. 08'!#REF!</definedName>
    <definedName name="канц_2">'[70]утрим. прим. 08'!#REF!</definedName>
    <definedName name="канц_3">'[70]утрим. прим. 08'!#REF!</definedName>
    <definedName name="канц_4">'[70]утрим. прим. 08'!#REF!</definedName>
    <definedName name="канц_оч">#REF!</definedName>
    <definedName name="канц_пл">#REF!</definedName>
    <definedName name="катюша">[13]!катюша</definedName>
    <definedName name="Катя" hidden="1">{#N/A,#N/A,TRUE,"попередні"}</definedName>
    <definedName name="кв_4">[44]м_812!$AF$1:$AF$65536</definedName>
    <definedName name="кв1">'[42]812'!$M$1:$M$65536</definedName>
    <definedName name="кв2">'[42]812'!$Q$1:$Q$65536</definedName>
    <definedName name="кв3">'[42]812'!$U$1:$U$65536</definedName>
    <definedName name="кв4">'[42]812'!$Y$1:$Y$65536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'[42]812'!$R$1:$R$65536</definedName>
    <definedName name="ке">[13]!ке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[61]вдоск!$E$9</definedName>
    <definedName name="кен_п">[71]РКМ_свод!#REF!</definedName>
    <definedName name="кен_пл">[61]вдоск!#REF!</definedName>
    <definedName name="кер">[13]!кер</definedName>
    <definedName name="кие">[13]!кие</definedName>
    <definedName name="ккк">#REF!</definedName>
    <definedName name="кккк" hidden="1">{#N/A,#N/A,FALSE,"9PS0"}</definedName>
    <definedName name="ккккк">[13]!ккккк</definedName>
    <definedName name="клімат1">[6]рік!#REF!</definedName>
    <definedName name="клімат2">[6]рік!#REF!</definedName>
    <definedName name="клімат3">[6]рік!#REF!</definedName>
    <definedName name="км">[13]!км</definedName>
    <definedName name="КМКП_НАСЕЛЕННЯ">#REF!</definedName>
    <definedName name="код">[54]PR!$B$1:$B$20</definedName>
    <definedName name="кодсписка">[72]PR!$B$1:$B$24</definedName>
    <definedName name="конец">#REF!</definedName>
    <definedName name="копия">[43]Ф2!$E$2</definedName>
    <definedName name="_xlnm.Criteria">#REF!</definedName>
    <definedName name="Критерии_ИМ">#REF!</definedName>
    <definedName name="КТМ1">[6]рік!#REF!</definedName>
    <definedName name="КТМ2">[6]рік!#REF!</definedName>
    <definedName name="КТМ3">[6]рік!#REF!</definedName>
    <definedName name="ку" hidden="1">{"'таб 21'!$A$1:$U$24","'таб 21'!$A$1:$U$1"}</definedName>
    <definedName name="курс">[73]ФинПоказатели!$C$49</definedName>
    <definedName name="курс_1кв">[74]Stat_forms!$L$1</definedName>
    <definedName name="Курс_долл">#REF!</definedName>
    <definedName name="Курс_ноябрь">#REF!</definedName>
    <definedName name="курс_окт">#REF!</definedName>
    <definedName name="курс_сент">[75]Затраты!$F$3</definedName>
    <definedName name="курс_сс">[76]СС_ТП!$F$2</definedName>
    <definedName name="курс2">'[77]анализ кт'!$B$2</definedName>
    <definedName name="курс2004">#REF!</definedName>
    <definedName name="курс2005">[73]ФинПоказатели!$C$50</definedName>
    <definedName name="курсс">[73]ФинПоказатели!#REF!</definedName>
    <definedName name="кяп">[13]!кяп</definedName>
    <definedName name="лег_1">#REF!</definedName>
    <definedName name="лег_2">#REF!</definedName>
    <definedName name="лег_3">#REF!</definedName>
    <definedName name="лег_4">#REF!</definedName>
    <definedName name="лег_9">[38]Автотранс!#REF!</definedName>
    <definedName name="лег_9п">[38]Автотранс!#REF!</definedName>
    <definedName name="лег_г">#REF!</definedName>
    <definedName name="лег_зв">[38]Автотранс!#REF!</definedName>
    <definedName name="лег_о">[38]Автотранс!#REF!</definedName>
    <definedName name="лег_п">[38]Автотранс!#REF!</definedName>
    <definedName name="лена">[13]!лена</definedName>
    <definedName name="лип">'[42]812'!$V$1:$V$65536</definedName>
    <definedName name="липень" hidden="1">{#N/A,#N/A,FALSE,"9PS0"}</definedName>
    <definedName name="лист">'[42]812'!$AA$1:$AA$65536</definedName>
    <definedName name="Лист1">#REF!</definedName>
    <definedName name="Лист2">#REF!</definedName>
    <definedName name="ллллл" hidden="1">{#N/A,#N/A,FALSE,"9PS0"}</definedName>
    <definedName name="ло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'[78]3'!$A$2:$F$40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[79]ЛОМ_УКР!$A$2:$H$31</definedName>
    <definedName name="лопорпп">[13]!лопорпп</definedName>
    <definedName name="лор">[13]!лор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'[42]812'!$O$1:$O$65536</definedName>
    <definedName name="лютий" hidden="1">{#N/A,#N/A,FALSE,"9PS0"}</definedName>
    <definedName name="м_01">#REF!</definedName>
    <definedName name="М24">#REF!</definedName>
    <definedName name="макет812">'[42]812'!$A$8:$AB$262</definedName>
    <definedName name="мес1">[80]ВВОД!$E$6</definedName>
    <definedName name="мес2">[80]ВВОД!$E$7</definedName>
    <definedName name="Месяц">'[53]Технич лист'!$E$2:$E$23</definedName>
    <definedName name="мм">[81]ВВОД!$F$7</definedName>
    <definedName name="МММ">#REF!</definedName>
    <definedName name="Мой_лист">MID(CELL("имяфайла",[82]База!$E$1),SEARCH("[",CELL("имяфайла",[82]База!$E$1)),256)&amp;"!"</definedName>
    <definedName name="мощ">[83]assump!#REF!</definedName>
    <definedName name="мощности">[83]assump!#REF!</definedName>
    <definedName name="мощность">'[57]Тариф на транзит'!$D$14</definedName>
    <definedName name="мр">#REF!</definedName>
    <definedName name="мцм" hidden="1">{"'таб 21'!$A$1:$U$24","'таб 21'!$A$1:$U$1"}</definedName>
    <definedName name="Назва_звіту">[2]Звіти!$B$2:$B$6</definedName>
    <definedName name="НазваПроекту">'[53]Технич лист'!$C$2:$C$6</definedName>
    <definedName name="Наименование">[84]Ф2!$E$2</definedName>
    <definedName name="наименование_направления">[85]PR!$C$4:$C$32</definedName>
    <definedName name="НАСЕЛЕННЯ">#REF!</definedName>
    <definedName name="населення1">'[86]Тариф на транзит'!$D$14</definedName>
    <definedName name="нгн" hidden="1">{#N/A,#N/A,TRUE,"попередні"}</definedName>
    <definedName name="НДС">1.2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РЕ">#REF!</definedName>
    <definedName name="ног">[13]!ног</definedName>
    <definedName name="Номер">[2]Звіти!$A$2:$A$6</definedName>
    <definedName name="нпи">[13]!нпи</definedName>
    <definedName name="нь" hidden="1">{#N/A,#N/A,TRUE,"попередні"}</definedName>
    <definedName name="о" hidden="1">'[87]7 міс'!$C$1:$E$65536,'[87]7 міс'!$N$1:$AX$65536</definedName>
    <definedName name="_xlnm.Print_Area" localSheetId="0">'Дод.2 вир-во'!$A$1:$AB$93</definedName>
    <definedName name="_xlnm.Print_Area">'[88]Незав.пр-во '!$A:$IV</definedName>
    <definedName name="облік">[89]скрыть!$D$4:$D$6</definedName>
    <definedName name="облікГВП">[89]скрыть!$G$4:$G$6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[64]підсумок_спецодяг!#REF!</definedName>
    <definedName name="одяг_9п">[64]підсумок_спецодяг!#REF!</definedName>
    <definedName name="одяг_г">[64]підсумок_спецодяг!#REF!</definedName>
    <definedName name="одяг_зв">[64]підсумок_спецодяг!#REF!</definedName>
    <definedName name="одяг_оч">#REF!</definedName>
    <definedName name="одяг_п">[64]підсумок_спецодяг!#REF!</definedName>
    <definedName name="одяг_пл">#REF!</definedName>
    <definedName name="олр">'[63]0210'!#REF!</definedName>
    <definedName name="ооо">[13]!ооо</definedName>
    <definedName name="оор" hidden="1">'[90]3 не сокр.'!$F$1:$H$65536,'[90]3 не сокр.'!$P$1:$AQ$65536</definedName>
    <definedName name="ОПРсРТС">#REF!</definedName>
    <definedName name="осн">[80]ВВОД!$B$9</definedName>
    <definedName name="осн_2" hidden="1">{#N/A,#N/A,FALSE,"9PS0"}</definedName>
    <definedName name="Отсорт_Д_СВ">#REF!</definedName>
    <definedName name="отчет_2005">'[91]812'!$F$1:$F$65536</definedName>
    <definedName name="отчет_9мес">'[42]812'!$K$1:$K$65536</definedName>
    <definedName name="оц_пл">#REF!</definedName>
    <definedName name="оч_г">[59]ПЛАН_1вар!$N$1:$N$65536</definedName>
    <definedName name="оч_рік">[44]м_812!$L$1:$L$65536</definedName>
    <definedName name="очік_ен">[46]дох!#REF!</definedName>
    <definedName name="очік_ст">[46]дох!#REF!</definedName>
    <definedName name="очікув">'[42]812'!$J$1:$J$65536</definedName>
    <definedName name="П1222">#REF!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hidden="1">{"'таб 21'!$A$1:$U$24","'таб 21'!$A$1:$U$1"}</definedName>
    <definedName name="Период">[84]Ф2!$F$4</definedName>
    <definedName name="ПериодОтчёта">'[84]Технич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'[21]АТ_на 2004_витрати_1'!#REF!</definedName>
    <definedName name="пл">#REF!</definedName>
    <definedName name="пл_1">[92]План!$H$1:$H$65536</definedName>
    <definedName name="пл_10">[93]План!$J$1:$J$65536</definedName>
    <definedName name="пл_2">[92]План!$I$1:$I$65536</definedName>
    <definedName name="пл_3">[92]План!$J$1:$J$65536</definedName>
    <definedName name="пл_4">[92]План!$K$1:$K$65536</definedName>
    <definedName name="пл_9">[59]ПЛАН_1вар!$K$1:$K$65536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[59]ПЛАН_1вар!$M$1:$M$65536</definedName>
    <definedName name="пл_о">[92]План!$F$1:$F$65536</definedName>
    <definedName name="пл_п">[92]План!#REF!</definedName>
    <definedName name="пл_пр">#REF!</definedName>
    <definedName name="пл_пр1">#REF!</definedName>
    <definedName name="пл_пр2">#REF!</definedName>
    <definedName name="пл_скор">[44]м_812!$J$1:$J$65536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[3]рік!#REF!</definedName>
    <definedName name="план" hidden="1">{#N/A,#N/A,FALSE,"9PS0"}</definedName>
    <definedName name="пмпрм" hidden="1">{"'таб 21'!$A$1:$U$24","'таб 21'!$A$1:$U$1"}</definedName>
    <definedName name="пнркм_п_01">#REF!</definedName>
    <definedName name="пнркм_с_01">#REF!</definedName>
    <definedName name="пнркм_ф_01">#REF!</definedName>
    <definedName name="поверхи">[89]скрыть!$B$4:$B$9</definedName>
    <definedName name="под_пл">[40]компод!#REF!</definedName>
    <definedName name="подр">#REF!</definedName>
    <definedName name="пож_пл">[40]пож!#REF!</definedName>
    <definedName name="пож_сх">'[94]Пожеж_ ох_08_довед'!#REF!</definedName>
    <definedName name="пороп" hidden="1">{"'таб 21'!$A$1:$U$24","'таб 21'!$A$1:$U$1"}</definedName>
    <definedName name="Построение_жука">[13]!Построение_жука</definedName>
    <definedName name="ппп">#REF!</definedName>
    <definedName name="пр_1">[59]ПЛАН_1вар!$P$1:$P$65536</definedName>
    <definedName name="пр_1кв">[44]м_812!$N$1:$N$65536</definedName>
    <definedName name="пр_2">[59]ПЛАН_1вар!$Q$1:$Q$65536</definedName>
    <definedName name="пр_2кв">[44]м_812!$O$1:$O$65536</definedName>
    <definedName name="пр_3">[59]ПЛАН_1вар!$R$1:$R$65536</definedName>
    <definedName name="пр_3кв">[44]м_812!$P$1:$P$65536</definedName>
    <definedName name="пр_4">[59]ПЛАН_1вар!$S$1:$S$65536</definedName>
    <definedName name="пр_4кв">[44]м_812!$Q$1:$Q$65536</definedName>
    <definedName name="пр_г">[59]ПЛАН_1вар!$O$1:$O$65536</definedName>
    <definedName name="пр_зв">[40]проезд!#REF!</definedName>
    <definedName name="пр_оч">'[95]0210'!#REF!</definedName>
    <definedName name="пр_пл">[40]проезд!#REF!</definedName>
    <definedName name="пр_рік">[44]м_812!$M$1:$M$65536</definedName>
    <definedName name="Признак">'[84]Технич лист'!$A$2:$A$4</definedName>
    <definedName name="прог_9м">[46]дох!#REF!</definedName>
    <definedName name="проект">'[42]812'!$L$1:$L$65536</definedName>
    <definedName name="прочие" hidden="1">{"'таб 21'!$A$1:$U$24","'таб 21'!$A$1:$U$1"}</definedName>
    <definedName name="птоа">[83]assump!#REF!</definedName>
    <definedName name="ПУУ">[13]!ПУУ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[39]страх!#REF!</definedName>
    <definedName name="РЕГ">#REF!</definedName>
    <definedName name="Регіон">#REF!</definedName>
    <definedName name="рел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hidden="1">{#N/A,#N/A,FALSE,"9PS0"}</definedName>
    <definedName name="рое" hidden="1">{#N/A,#N/A,FALSE,"9PS0"}</definedName>
    <definedName name="Розр1">[6]рік!#REF!</definedName>
    <definedName name="Розр2">[6]рік!#REF!</definedName>
    <definedName name="Розр3">[6]рік!#REF!</definedName>
    <definedName name="рол" hidden="1">{"'таб 21'!$A$1:$U$24","'таб 21'!$A$1:$U$1"}</definedName>
    <definedName name="рпнрп">#REF!</definedName>
    <definedName name="рпс_п_01">#REF!</definedName>
    <definedName name="рпс_с_01">#REF!</definedName>
    <definedName name="рпс_ф_01">#REF!</definedName>
    <definedName name="рр">#REF!</definedName>
    <definedName name="с">[32]assump!#REF!</definedName>
    <definedName name="сан_1">[96]сан_гиг!#REF!</definedName>
    <definedName name="сан_2">[96]сан_гиг!#REF!</definedName>
    <definedName name="сан_3">[96]сан_гиг!#REF!</definedName>
    <definedName name="сан_4">[96]сан_гиг!#REF!</definedName>
    <definedName name="сан_оч">'[95]0516'!#REF!</definedName>
    <definedName name="сан_сх">[96]сан_гиг!#REF!</definedName>
    <definedName name="свод">[44]м_812!$A$1:$AL$65536</definedName>
    <definedName name="серп">'[42]812'!$W$1:$W$65536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'[42]812'!$N$1:$N$65536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'[42]812'!$I$1:$I$65536</definedName>
    <definedName name="службы">#REF!</definedName>
    <definedName name="см">#REF!</definedName>
    <definedName name="соц_1">'[59]Інші витрати'!$M$65</definedName>
    <definedName name="соц_2">'[59]Інші витрати'!$N$65</definedName>
    <definedName name="соц_3">'[59]Інші витрати'!$O$65</definedName>
    <definedName name="соц_4">'[59]Інші витрати'!$P$65</definedName>
    <definedName name="соц_9">'[59]Інші витрати'!$I$65</definedName>
    <definedName name="соц_9п">'[59]Інші витрати'!$H$65</definedName>
    <definedName name="соц_зв">'[59]Інші витрати'!$D$65</definedName>
    <definedName name="соц_о">'[59]Інші витрати'!$K$65</definedName>
    <definedName name="соц_п">'[59]Інші витрати'!$J$65</definedName>
    <definedName name="соцдирекция" hidden="1">{#N/A,#N/A,TRUE,"попередні"}</definedName>
    <definedName name="спец">'[21]АТ_на 2004_витрати_1'!#REF!</definedName>
    <definedName name="список">[72]PR!$A$1:$A$25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>#REF!</definedName>
    <definedName name="срзав_с_01">#REF!</definedName>
    <definedName name="срзав_ф_01">#REF!</definedName>
    <definedName name="старое">[13]!старое</definedName>
    <definedName name="статьи">[44]м_812!$D$1:$D$65536</definedName>
    <definedName name="стимость">[32]assump!#REF!</definedName>
    <definedName name="стоо_1">#REF!</definedName>
    <definedName name="стор_1">#REF!</definedName>
    <definedName name="стор_2">'[49]0291'!#REF!</definedName>
    <definedName name="стор_3">'[49]0291'!#REF!</definedName>
    <definedName name="стор_4">'[49]0291'!#REF!</definedName>
    <definedName name="стор_оч">'[49]0291'!#REF!</definedName>
    <definedName name="стор_пл">'[50]Сторож охор_шаб'!#REF!</definedName>
    <definedName name="страх_1">[69]страх!#REF!</definedName>
    <definedName name="страх_2">[69]страх!#REF!</definedName>
    <definedName name="страх_3">[69]страх!#REF!</definedName>
    <definedName name="страх_4">[69]страх!#REF!</definedName>
    <definedName name="страх_г">[69]страх!#REF!</definedName>
    <definedName name="страх_оч">[69]страх!#REF!</definedName>
    <definedName name="страх_пл">[40]страх!#REF!</definedName>
    <definedName name="сфы">[13]!сфы</definedName>
    <definedName name="сцу">[13]!сцу</definedName>
    <definedName name="таблица">#REF!</definedName>
    <definedName name="Таблоборудование">#REF!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[62]енергія!#REF!</definedName>
    <definedName name="теп_2">[62]енергія!#REF!</definedName>
    <definedName name="теп_3">[62]енергія!#REF!</definedName>
    <definedName name="теп_4">[62]енергія!#REF!</definedName>
    <definedName name="теп_г">[62]енергія!#REF!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р" hidden="1">{"'таб 21'!$A$1:$U$24","'таб 21'!$A$1:$U$1"}</definedName>
    <definedName name="трав">'[42]812'!$S$1:$S$65536</definedName>
    <definedName name="травень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[13]!у</definedName>
    <definedName name="уа">[13]!уа</definedName>
    <definedName name="УЖДТ">[13]!УЖДТ</definedName>
    <definedName name="Уз">#REF!</definedName>
    <definedName name="Уз_б">#REF!</definedName>
    <definedName name="Уз_і">#REF!</definedName>
    <definedName name="Уз_н">#REF!</definedName>
    <definedName name="ук">[13]!ук</definedName>
    <definedName name="укау">[13]!укау</definedName>
    <definedName name="укп">[13]!укп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Х">#REF!</definedName>
    <definedName name="ухват">#REF!</definedName>
    <definedName name="уыяпчср">[32]assump!#REF!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'[91]Технич лист'!$A$2:$A$4</definedName>
    <definedName name="Ф5_97">[97]Ф5_97!$A$3:$O$233</definedName>
    <definedName name="Ф6_96">[12]импортеры96!$A$3:$O$322</definedName>
    <definedName name="Ф6_97">[12]импортеры97!$A$3:$O$306</definedName>
    <definedName name="Ф7_цены">[11]Ф7_цены!$A$1:$F$17</definedName>
    <definedName name="Ф8_цены">[11]Ф8_цены!$A$1:$F$18</definedName>
    <definedName name="Факс">#REF!</definedName>
    <definedName name="філіали2" hidden="1">{#N/A,#N/A,FALSE,"9PS0"}</definedName>
    <definedName name="філії">[98]Лист1!$C$4:$C$11</definedName>
    <definedName name="фс">[13]!фс</definedName>
    <definedName name="ффф">[32]assump!#REF!</definedName>
    <definedName name="фыв">[13]!фыв</definedName>
    <definedName name="ца">[13]!ца</definedName>
    <definedName name="цркм_п_01">#REF!</definedName>
    <definedName name="цркм_с_01">#REF!</definedName>
    <definedName name="цркм_ф_01">#REF!</definedName>
    <definedName name="цу">[13]!цу</definedName>
    <definedName name="цуа" hidden="1">{#N/A,#N/A,TRUE,"попередні"}</definedName>
    <definedName name="цув">[13]!цув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hidden="1">{#N/A,#N/A,FALSE,"9PS0"}</definedName>
    <definedName name="черв">'[42]812'!$T$1:$T$65536</definedName>
    <definedName name="червень05" hidden="1">{#N/A,#N/A,FALSE,"9PS0"}</definedName>
    <definedName name="Черта">#REF!</definedName>
    <definedName name="ЧУГУН3">[79]Чугун_Украина!$A$2:$H$20</definedName>
    <definedName name="чцй" hidden="1">{"'таб 21'!$A$1:$U$24","'таб 21'!$A$1:$U$1"}</definedName>
    <definedName name="шифр">[54]Шифр!$B$1:$B$65</definedName>
    <definedName name="шифр_группа_активы">[85]PR!$D$4:$D$31</definedName>
    <definedName name="шифрВ">[72]Шифр!$E$1:$E$44</definedName>
    <definedName name="ШифрВитр">[99]ДопШифры!$A$29:$A$77</definedName>
    <definedName name="шифрП">[72]Шифр!$B$1:$B$21</definedName>
    <definedName name="ШифрПост">[99]ДопШифры!$A$1:$A$28</definedName>
    <definedName name="шшш">[13]!шшш</definedName>
    <definedName name="шшшш">[13]!шшшш</definedName>
    <definedName name="щзю">[13]!щзю</definedName>
    <definedName name="ьг">[13]!ьг</definedName>
    <definedName name="ывм">[13]!ывм</definedName>
    <definedName name="ым">[13]!ым</definedName>
    <definedName name="Экспорт_99_1">[100]Экспорт_99_1!$A$2:$F$29</definedName>
    <definedName name="Экспорт_99_2">[100]Экспорт_99_2!$A$1:$F$27</definedName>
    <definedName name="Экспорт_99_3">[100]Экспорт_99_3!$A$1:$H$34</definedName>
    <definedName name="эээ">[13]!эээ</definedName>
    <definedName name="юб">'[63]0210'!#REF!</definedName>
    <definedName name="югш" hidden="1">{#N/A,#N/A,TRUE,"попередні"}</definedName>
    <definedName name="ююю">[13]!ююю</definedName>
    <definedName name="япк">[13]!япк</definedName>
    <definedName name="яся">[13]!яся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90" i="1" l="1"/>
  <c r="S90" i="1"/>
  <c r="G90" i="1" s="1"/>
  <c r="R90" i="1"/>
  <c r="Q90" i="1"/>
  <c r="H90" i="1"/>
  <c r="F90" i="1"/>
  <c r="E90" i="1"/>
  <c r="AA89" i="1"/>
  <c r="Z89" i="1"/>
  <c r="Y89" i="1"/>
  <c r="W89" i="1"/>
  <c r="V89" i="1"/>
  <c r="U89" i="1"/>
  <c r="O89" i="1"/>
  <c r="N89" i="1"/>
  <c r="M89" i="1"/>
  <c r="K89" i="1"/>
  <c r="J89" i="1"/>
  <c r="I89" i="1"/>
  <c r="O87" i="1"/>
  <c r="AB85" i="1"/>
  <c r="AB87" i="1" s="1"/>
  <c r="AA85" i="1"/>
  <c r="Z85" i="1"/>
  <c r="Y85" i="1"/>
  <c r="X85" i="1"/>
  <c r="W85" i="1"/>
  <c r="V85" i="1"/>
  <c r="U85" i="1"/>
  <c r="O85" i="1"/>
  <c r="N85" i="1"/>
  <c r="M85" i="1"/>
  <c r="K85" i="1"/>
  <c r="K87" i="1" s="1"/>
  <c r="J85" i="1"/>
  <c r="I85" i="1"/>
  <c r="AA83" i="1"/>
  <c r="AA87" i="1" s="1"/>
  <c r="W83" i="1"/>
  <c r="W87" i="1" s="1"/>
  <c r="O83" i="1"/>
  <c r="L83" i="1"/>
  <c r="L87" i="1" s="1"/>
  <c r="K83" i="1"/>
  <c r="S81" i="1"/>
  <c r="P81" i="1"/>
  <c r="G81" i="1"/>
  <c r="S80" i="1"/>
  <c r="G80" i="1" s="1"/>
  <c r="H80" i="1"/>
  <c r="X79" i="1"/>
  <c r="S79" i="1"/>
  <c r="G79" i="1"/>
  <c r="S78" i="1"/>
  <c r="AA77" i="1"/>
  <c r="W77" i="1"/>
  <c r="O77" i="1"/>
  <c r="K77" i="1"/>
  <c r="AJ76" i="1"/>
  <c r="AK76" i="1" s="1"/>
  <c r="T76" i="1"/>
  <c r="S76" i="1"/>
  <c r="AJ75" i="1"/>
  <c r="AK75" i="1" s="1"/>
  <c r="T75" i="1"/>
  <c r="S75" i="1"/>
  <c r="H75" i="1"/>
  <c r="G75" i="1"/>
  <c r="AA73" i="1"/>
  <c r="Z73" i="1"/>
  <c r="Z83" i="1" s="1"/>
  <c r="Z87" i="1" s="1"/>
  <c r="Y73" i="1"/>
  <c r="Y83" i="1" s="1"/>
  <c r="Y87" i="1" s="1"/>
  <c r="W73" i="1"/>
  <c r="V73" i="1"/>
  <c r="V83" i="1" s="1"/>
  <c r="V87" i="1" s="1"/>
  <c r="U73" i="1"/>
  <c r="U83" i="1" s="1"/>
  <c r="U87" i="1" s="1"/>
  <c r="O73" i="1"/>
  <c r="N73" i="1"/>
  <c r="N83" i="1" s="1"/>
  <c r="M73" i="1"/>
  <c r="M83" i="1" s="1"/>
  <c r="M87" i="1" s="1"/>
  <c r="K73" i="1"/>
  <c r="J73" i="1"/>
  <c r="J83" i="1" s="1"/>
  <c r="J87" i="1" s="1"/>
  <c r="I73" i="1"/>
  <c r="I83" i="1" s="1"/>
  <c r="I87" i="1" s="1"/>
  <c r="W72" i="1"/>
  <c r="W82" i="1" s="1"/>
  <c r="T71" i="1"/>
  <c r="S71" i="1"/>
  <c r="G71" i="1" s="1"/>
  <c r="R71" i="1"/>
  <c r="Q71" i="1"/>
  <c r="P89" i="1"/>
  <c r="F71" i="1"/>
  <c r="E71" i="1"/>
  <c r="AA70" i="1"/>
  <c r="AA69" i="1"/>
  <c r="Z69" i="1"/>
  <c r="Y69" i="1"/>
  <c r="W69" i="1"/>
  <c r="V69" i="1"/>
  <c r="U69" i="1"/>
  <c r="R69" i="1"/>
  <c r="O69" i="1"/>
  <c r="L69" i="1"/>
  <c r="K69" i="1"/>
  <c r="J69" i="1"/>
  <c r="I69" i="1"/>
  <c r="T67" i="1"/>
  <c r="S67" i="1"/>
  <c r="G67" i="1" s="1"/>
  <c r="R67" i="1"/>
  <c r="Q67" i="1"/>
  <c r="P85" i="1"/>
  <c r="H67" i="1"/>
  <c r="F67" i="1"/>
  <c r="E67" i="1"/>
  <c r="W66" i="1"/>
  <c r="W68" i="1" s="1"/>
  <c r="O66" i="1"/>
  <c r="O68" i="1" s="1"/>
  <c r="K66" i="1"/>
  <c r="K68" i="1" s="1"/>
  <c r="F66" i="1"/>
  <c r="AJ65" i="1"/>
  <c r="AK65" i="1" s="1"/>
  <c r="AB80" i="1"/>
  <c r="X80" i="1"/>
  <c r="T80" i="1" s="1"/>
  <c r="T65" i="1"/>
  <c r="S65" i="1"/>
  <c r="P80" i="1"/>
  <c r="L80" i="1"/>
  <c r="AJ80" i="1" s="1"/>
  <c r="AK80" i="1" s="1"/>
  <c r="H65" i="1"/>
  <c r="G65" i="1"/>
  <c r="S64" i="1"/>
  <c r="P62" i="1"/>
  <c r="G64" i="1"/>
  <c r="AJ63" i="1"/>
  <c r="AK63" i="1" s="1"/>
  <c r="T63" i="1"/>
  <c r="S63" i="1"/>
  <c r="S62" i="1" s="1"/>
  <c r="H63" i="1"/>
  <c r="G63" i="1"/>
  <c r="G62" i="1" s="1"/>
  <c r="AB62" i="1"/>
  <c r="AB66" i="1" s="1"/>
  <c r="AB68" i="1" s="1"/>
  <c r="AA62" i="1"/>
  <c r="AA66" i="1" s="1"/>
  <c r="AA68" i="1" s="1"/>
  <c r="W62" i="1"/>
  <c r="W70" i="1" s="1"/>
  <c r="U62" i="1"/>
  <c r="Q62" i="1" s="1"/>
  <c r="O62" i="1"/>
  <c r="O70" i="1" s="1"/>
  <c r="K62" i="1"/>
  <c r="K70" i="1" s="1"/>
  <c r="I62" i="1"/>
  <c r="E62" i="1"/>
  <c r="E66" i="1" s="1"/>
  <c r="S61" i="1"/>
  <c r="S70" i="1" s="1"/>
  <c r="AB69" i="1"/>
  <c r="S60" i="1"/>
  <c r="S69" i="1" s="1"/>
  <c r="R60" i="1"/>
  <c r="Q60" i="1"/>
  <c r="P73" i="1"/>
  <c r="P83" i="1" s="1"/>
  <c r="P87" i="1" s="1"/>
  <c r="G60" i="1"/>
  <c r="G69" i="1" s="1"/>
  <c r="X61" i="1"/>
  <c r="S59" i="1"/>
  <c r="S66" i="1" s="1"/>
  <c r="S68" i="1" s="1"/>
  <c r="O59" i="1"/>
  <c r="G59" i="1"/>
  <c r="G61" i="1" s="1"/>
  <c r="G70" i="1" s="1"/>
  <c r="W58" i="1"/>
  <c r="S57" i="1"/>
  <c r="S85" i="1" s="1"/>
  <c r="R57" i="1"/>
  <c r="Q57" i="1"/>
  <c r="L85" i="1"/>
  <c r="G57" i="1"/>
  <c r="G85" i="1" s="1"/>
  <c r="E57" i="1"/>
  <c r="AJ56" i="1"/>
  <c r="AK56" i="1" s="1"/>
  <c r="S55" i="1"/>
  <c r="R55" i="1"/>
  <c r="Q55" i="1"/>
  <c r="E55" i="1" s="1"/>
  <c r="G55" i="1"/>
  <c r="F55" i="1"/>
  <c r="AJ54" i="1"/>
  <c r="AB89" i="1"/>
  <c r="X89" i="1"/>
  <c r="T54" i="1"/>
  <c r="S54" i="1"/>
  <c r="R54" i="1"/>
  <c r="R89" i="1" s="1"/>
  <c r="Q54" i="1"/>
  <c r="Q89" i="1" s="1"/>
  <c r="L89" i="1"/>
  <c r="H54" i="1"/>
  <c r="F54" i="1"/>
  <c r="F89" i="1" s="1"/>
  <c r="E54" i="1"/>
  <c r="E89" i="1" s="1"/>
  <c r="AA52" i="1"/>
  <c r="Z52" i="1"/>
  <c r="Y52" i="1"/>
  <c r="W52" i="1"/>
  <c r="V52" i="1"/>
  <c r="U52" i="1"/>
  <c r="L52" i="1"/>
  <c r="K52" i="1"/>
  <c r="J52" i="1"/>
  <c r="I52" i="1"/>
  <c r="AB81" i="1"/>
  <c r="X81" i="1"/>
  <c r="T81" i="1" s="1"/>
  <c r="S49" i="1"/>
  <c r="G49" i="1" s="1"/>
  <c r="AJ48" i="1"/>
  <c r="AK48" i="1" s="1"/>
  <c r="T48" i="1"/>
  <c r="S48" i="1"/>
  <c r="P79" i="1"/>
  <c r="L79" i="1"/>
  <c r="AJ47" i="1"/>
  <c r="AK47" i="1" s="1"/>
  <c r="T47" i="1"/>
  <c r="S47" i="1"/>
  <c r="AJ46" i="1"/>
  <c r="AK46" i="1" s="1"/>
  <c r="T46" i="1"/>
  <c r="S46" i="1"/>
  <c r="AJ45" i="1"/>
  <c r="AK45" i="1" s="1"/>
  <c r="AB78" i="1"/>
  <c r="X78" i="1"/>
  <c r="T45" i="1"/>
  <c r="S45" i="1"/>
  <c r="P78" i="1"/>
  <c r="P77" i="1" s="1"/>
  <c r="L78" i="1"/>
  <c r="H45" i="1"/>
  <c r="G45" i="1"/>
  <c r="G44" i="1" s="1"/>
  <c r="AB44" i="1"/>
  <c r="AA44" i="1"/>
  <c r="Y44" i="1"/>
  <c r="X44" i="1"/>
  <c r="W44" i="1"/>
  <c r="U44" i="1"/>
  <c r="Q44" i="1"/>
  <c r="P44" i="1"/>
  <c r="O44" i="1"/>
  <c r="M44" i="1"/>
  <c r="L44" i="1"/>
  <c r="K44" i="1"/>
  <c r="I44" i="1"/>
  <c r="E44" i="1"/>
  <c r="T43" i="1"/>
  <c r="AJ43" i="1" s="1"/>
  <c r="AK43" i="1" s="1"/>
  <c r="S43" i="1"/>
  <c r="AA42" i="1"/>
  <c r="AA72" i="1" s="1"/>
  <c r="AA82" i="1" s="1"/>
  <c r="AA84" i="1" s="1"/>
  <c r="AA88" i="1" s="1"/>
  <c r="W42" i="1"/>
  <c r="AJ41" i="1"/>
  <c r="AK41" i="1" s="1"/>
  <c r="T41" i="1"/>
  <c r="S41" i="1"/>
  <c r="AJ40" i="1"/>
  <c r="AK40" i="1" s="1"/>
  <c r="T40" i="1"/>
  <c r="S40" i="1"/>
  <c r="AJ39" i="1"/>
  <c r="AK39" i="1" s="1"/>
  <c r="T39" i="1"/>
  <c r="S39" i="1"/>
  <c r="AJ38" i="1"/>
  <c r="AK38" i="1" s="1"/>
  <c r="T38" i="1"/>
  <c r="S38" i="1"/>
  <c r="AJ37" i="1"/>
  <c r="AK37" i="1" s="1"/>
  <c r="T37" i="1"/>
  <c r="S37" i="1"/>
  <c r="AB36" i="1"/>
  <c r="X36" i="1"/>
  <c r="U36" i="1"/>
  <c r="T36" i="1"/>
  <c r="S36" i="1"/>
  <c r="P36" i="1"/>
  <c r="O36" i="1"/>
  <c r="L36" i="1"/>
  <c r="AJ36" i="1" s="1"/>
  <c r="AK36" i="1" s="1"/>
  <c r="I36" i="1"/>
  <c r="H36" i="1"/>
  <c r="G36" i="1"/>
  <c r="Y35" i="1"/>
  <c r="U35" i="1"/>
  <c r="T35" i="1"/>
  <c r="S35" i="1"/>
  <c r="Q35" i="1"/>
  <c r="H35" i="1"/>
  <c r="G35" i="1"/>
  <c r="E35" i="1"/>
  <c r="I35" i="1" s="1"/>
  <c r="Y34" i="1"/>
  <c r="T34" i="1"/>
  <c r="H34" i="1" s="1"/>
  <c r="U34" i="1"/>
  <c r="S34" i="1"/>
  <c r="G34" i="1" s="1"/>
  <c r="Q34" i="1"/>
  <c r="I34" i="1"/>
  <c r="I31" i="1" s="1"/>
  <c r="Y33" i="1"/>
  <c r="Q33" i="1" s="1"/>
  <c r="U33" i="1"/>
  <c r="T33" i="1"/>
  <c r="AJ33" i="1" s="1"/>
  <c r="S33" i="1"/>
  <c r="G33" i="1" s="1"/>
  <c r="G31" i="1" s="1"/>
  <c r="I33" i="1"/>
  <c r="Y32" i="1"/>
  <c r="Y31" i="1" s="1"/>
  <c r="U32" i="1"/>
  <c r="Q32" i="1" s="1"/>
  <c r="Q31" i="1" s="1"/>
  <c r="T32" i="1"/>
  <c r="S32" i="1"/>
  <c r="S31" i="1" s="1"/>
  <c r="I32" i="1"/>
  <c r="H32" i="1"/>
  <c r="G32" i="1"/>
  <c r="AB31" i="1"/>
  <c r="P31" i="1"/>
  <c r="O31" i="1"/>
  <c r="L31" i="1"/>
  <c r="K31" i="1"/>
  <c r="F31" i="1"/>
  <c r="E31" i="1"/>
  <c r="Y30" i="1"/>
  <c r="T30" i="1"/>
  <c r="S30" i="1"/>
  <c r="G30" i="1" s="1"/>
  <c r="E30" i="1"/>
  <c r="T29" i="1"/>
  <c r="H29" i="1" s="1"/>
  <c r="Y29" i="1"/>
  <c r="U29" i="1"/>
  <c r="Q29" i="1" s="1"/>
  <c r="S29" i="1"/>
  <c r="AJ29" i="1"/>
  <c r="I29" i="1"/>
  <c r="G29" i="1"/>
  <c r="AJ28" i="1"/>
  <c r="AK28" i="1" s="1"/>
  <c r="Y28" i="1"/>
  <c r="T28" i="1"/>
  <c r="H28" i="1" s="1"/>
  <c r="U28" i="1"/>
  <c r="S28" i="1"/>
  <c r="G28" i="1" s="1"/>
  <c r="Q28" i="1"/>
  <c r="I28" i="1"/>
  <c r="Y27" i="1"/>
  <c r="Q27" i="1" s="1"/>
  <c r="X26" i="1"/>
  <c r="U27" i="1"/>
  <c r="S27" i="1"/>
  <c r="S26" i="1" s="1"/>
  <c r="I27" i="1"/>
  <c r="G27" i="1"/>
  <c r="P26" i="1"/>
  <c r="O26" i="1"/>
  <c r="K26" i="1"/>
  <c r="K10" i="1" s="1"/>
  <c r="K42" i="1" s="1"/>
  <c r="F26" i="1"/>
  <c r="AJ25" i="1"/>
  <c r="AK25" i="1" s="1"/>
  <c r="T25" i="1"/>
  <c r="H25" i="1" s="1"/>
  <c r="S25" i="1"/>
  <c r="G25" i="1" s="1"/>
  <c r="I25" i="1"/>
  <c r="E25" i="1"/>
  <c r="Y24" i="1"/>
  <c r="U24" i="1"/>
  <c r="Q24" i="1" s="1"/>
  <c r="T24" i="1"/>
  <c r="S24" i="1"/>
  <c r="I24" i="1"/>
  <c r="G24" i="1"/>
  <c r="U23" i="1"/>
  <c r="Q23" i="1" s="1"/>
  <c r="S23" i="1"/>
  <c r="I23" i="1"/>
  <c r="I22" i="1" s="1"/>
  <c r="G23" i="1"/>
  <c r="E23" i="1"/>
  <c r="Y23" i="1" s="1"/>
  <c r="X22" i="1"/>
  <c r="P22" i="1"/>
  <c r="P10" i="1" s="1"/>
  <c r="P42" i="1" s="1"/>
  <c r="O22" i="1"/>
  <c r="K22" i="1"/>
  <c r="F22" i="1"/>
  <c r="V22" i="1" s="1"/>
  <c r="E22" i="1"/>
  <c r="U22" i="1" s="1"/>
  <c r="T21" i="1"/>
  <c r="U21" i="1"/>
  <c r="S21" i="1"/>
  <c r="Q21" i="1"/>
  <c r="AJ21" i="1"/>
  <c r="I21" i="1"/>
  <c r="H21" i="1"/>
  <c r="G21" i="1"/>
  <c r="E21" i="1"/>
  <c r="Y21" i="1" s="1"/>
  <c r="T20" i="1"/>
  <c r="AJ20" i="1" s="1"/>
  <c r="S20" i="1"/>
  <c r="G20" i="1" s="1"/>
  <c r="E20" i="1"/>
  <c r="T19" i="1"/>
  <c r="Y19" i="1"/>
  <c r="U19" i="1"/>
  <c r="Q19" i="1" s="1"/>
  <c r="S19" i="1"/>
  <c r="AJ19" i="1"/>
  <c r="I19" i="1"/>
  <c r="H19" i="1"/>
  <c r="G19" i="1"/>
  <c r="AJ18" i="1"/>
  <c r="T18" i="1"/>
  <c r="S18" i="1"/>
  <c r="Q18" i="1"/>
  <c r="H18" i="1"/>
  <c r="G18" i="1"/>
  <c r="T17" i="1"/>
  <c r="AJ17" i="1" s="1"/>
  <c r="S17" i="1"/>
  <c r="Q17" i="1"/>
  <c r="G17" i="1"/>
  <c r="T16" i="1"/>
  <c r="S16" i="1"/>
  <c r="G16" i="1" s="1"/>
  <c r="Q16" i="1"/>
  <c r="AJ15" i="1"/>
  <c r="AK15" i="1" s="1"/>
  <c r="T15" i="1"/>
  <c r="S15" i="1"/>
  <c r="Q15" i="1"/>
  <c r="E15" i="1" s="1"/>
  <c r="H15" i="1"/>
  <c r="G15" i="1"/>
  <c r="T14" i="1"/>
  <c r="H14" i="1" s="1"/>
  <c r="Z14" i="1"/>
  <c r="S14" i="1"/>
  <c r="G14" i="1" s="1"/>
  <c r="R14" i="1"/>
  <c r="F14" i="1" s="1"/>
  <c r="F11" i="1" s="1"/>
  <c r="F10" i="1" s="1"/>
  <c r="F42" i="1" s="1"/>
  <c r="Q14" i="1"/>
  <c r="E14" i="1"/>
  <c r="AK13" i="1"/>
  <c r="AJ13" i="1"/>
  <c r="Y13" i="1"/>
  <c r="U13" i="1"/>
  <c r="T13" i="1"/>
  <c r="S13" i="1"/>
  <c r="L11" i="1"/>
  <c r="I13" i="1"/>
  <c r="G13" i="1"/>
  <c r="AB73" i="1"/>
  <c r="AB83" i="1" s="1"/>
  <c r="X52" i="1"/>
  <c r="S12" i="1"/>
  <c r="S73" i="1" s="1"/>
  <c r="S83" i="1" s="1"/>
  <c r="R12" i="1"/>
  <c r="Q12" i="1"/>
  <c r="L73" i="1"/>
  <c r="G12" i="1"/>
  <c r="F12" i="1"/>
  <c r="AB11" i="1"/>
  <c r="P11" i="1"/>
  <c r="O11" i="1"/>
  <c r="M11" i="1"/>
  <c r="K11" i="1"/>
  <c r="M10" i="1"/>
  <c r="M42" i="1" s="1"/>
  <c r="AA9" i="1"/>
  <c r="Z9" i="1"/>
  <c r="Y9" i="1"/>
  <c r="R9" i="1"/>
  <c r="S9" i="1" s="1"/>
  <c r="T9" i="1" s="1"/>
  <c r="U9" i="1" s="1"/>
  <c r="V9" i="1" s="1"/>
  <c r="W9" i="1" s="1"/>
  <c r="Q9" i="1"/>
  <c r="N9" i="1"/>
  <c r="O9" i="1" s="1"/>
  <c r="M9" i="1"/>
  <c r="I9" i="1"/>
  <c r="J9" i="1" s="1"/>
  <c r="K9" i="1" s="1"/>
  <c r="G9" i="1"/>
  <c r="F9" i="1"/>
  <c r="E9" i="1"/>
  <c r="P72" i="1" l="1"/>
  <c r="P82" i="1" s="1"/>
  <c r="P50" i="1"/>
  <c r="F72" i="1"/>
  <c r="F50" i="1"/>
  <c r="G26" i="1"/>
  <c r="K72" i="1"/>
  <c r="K82" i="1" s="1"/>
  <c r="K50" i="1"/>
  <c r="K58" i="1"/>
  <c r="I20" i="1"/>
  <c r="I11" i="1" s="1"/>
  <c r="I10" i="1" s="1"/>
  <c r="I42" i="1" s="1"/>
  <c r="U20" i="1"/>
  <c r="Q20" i="1" s="1"/>
  <c r="L26" i="1"/>
  <c r="R85" i="1"/>
  <c r="F57" i="1"/>
  <c r="S11" i="1"/>
  <c r="E12" i="1"/>
  <c r="Q73" i="1"/>
  <c r="Q83" i="1" s="1"/>
  <c r="T23" i="1"/>
  <c r="AB22" i="1"/>
  <c r="AB10" i="1" s="1"/>
  <c r="AB42" i="1" s="1"/>
  <c r="T31" i="1"/>
  <c r="S44" i="1"/>
  <c r="Q52" i="1"/>
  <c r="S89" i="1"/>
  <c r="G89" i="1" s="1"/>
  <c r="G54" i="1"/>
  <c r="AK18" i="1"/>
  <c r="AK19" i="1"/>
  <c r="G22" i="1"/>
  <c r="Y26" i="1"/>
  <c r="T27" i="1"/>
  <c r="T26" i="1" s="1"/>
  <c r="I30" i="1"/>
  <c r="E26" i="1"/>
  <c r="U30" i="1"/>
  <c r="Q30" i="1" s="1"/>
  <c r="Q26" i="1" s="1"/>
  <c r="AJ31" i="1"/>
  <c r="AJ32" i="1"/>
  <c r="AK32" i="1" s="1"/>
  <c r="W50" i="1"/>
  <c r="AB52" i="1"/>
  <c r="AJ89" i="1"/>
  <c r="H89" i="1"/>
  <c r="T89" i="1"/>
  <c r="G66" i="1"/>
  <c r="G68" i="1" s="1"/>
  <c r="X73" i="1"/>
  <c r="X83" i="1" s="1"/>
  <c r="X87" i="1" s="1"/>
  <c r="T12" i="1"/>
  <c r="AK29" i="1"/>
  <c r="G78" i="1"/>
  <c r="G77" i="1" s="1"/>
  <c r="S77" i="1"/>
  <c r="U11" i="1"/>
  <c r="AJ16" i="1"/>
  <c r="H16" i="1"/>
  <c r="AJ24" i="1"/>
  <c r="L22" i="1"/>
  <c r="I26" i="1"/>
  <c r="H30" i="1"/>
  <c r="AK54" i="1"/>
  <c r="W86" i="1"/>
  <c r="W84" i="1"/>
  <c r="W88" i="1" s="1"/>
  <c r="O10" i="1"/>
  <c r="O42" i="1" s="1"/>
  <c r="R73" i="1"/>
  <c r="R83" i="1" s="1"/>
  <c r="R52" i="1"/>
  <c r="Q13" i="1"/>
  <c r="Q11" i="1" s="1"/>
  <c r="AJ14" i="1"/>
  <c r="X11" i="1"/>
  <c r="X10" i="1" s="1"/>
  <c r="G73" i="1"/>
  <c r="G83" i="1" s="1"/>
  <c r="G87" i="1" s="1"/>
  <c r="G52" i="1"/>
  <c r="G11" i="1"/>
  <c r="H13" i="1"/>
  <c r="Y11" i="1"/>
  <c r="H20" i="1"/>
  <c r="AK20" i="1" s="1"/>
  <c r="Y20" i="1"/>
  <c r="AK21" i="1"/>
  <c r="S22" i="1"/>
  <c r="H24" i="1"/>
  <c r="U25" i="1"/>
  <c r="Y25" i="1"/>
  <c r="Y22" i="1" s="1"/>
  <c r="AB26" i="1"/>
  <c r="AJ30" i="1"/>
  <c r="U31" i="1"/>
  <c r="X31" i="1"/>
  <c r="H33" i="1"/>
  <c r="H31" i="1" s="1"/>
  <c r="AJ34" i="1"/>
  <c r="AK34" i="1" s="1"/>
  <c r="AJ35" i="1"/>
  <c r="AK35" i="1" s="1"/>
  <c r="L81" i="1"/>
  <c r="P61" i="1"/>
  <c r="P66" i="1"/>
  <c r="P68" i="1" s="1"/>
  <c r="E60" i="1"/>
  <c r="Q69" i="1"/>
  <c r="H64" i="1"/>
  <c r="H62" i="1" s="1"/>
  <c r="L62" i="1"/>
  <c r="T79" i="1"/>
  <c r="AJ79" i="1" s="1"/>
  <c r="AK79" i="1" s="1"/>
  <c r="AB61" i="1"/>
  <c r="AB70" i="1" s="1"/>
  <c r="S87" i="1"/>
  <c r="H17" i="1"/>
  <c r="AK17" i="1" s="1"/>
  <c r="X77" i="1"/>
  <c r="T78" i="1"/>
  <c r="T77" i="1" s="1"/>
  <c r="H79" i="1"/>
  <c r="T49" i="1"/>
  <c r="T44" i="1" s="1"/>
  <c r="AJ44" i="1" s="1"/>
  <c r="T57" i="1"/>
  <c r="AA58" i="1"/>
  <c r="T59" i="1"/>
  <c r="T66" i="1" s="1"/>
  <c r="T68" i="1" s="1"/>
  <c r="AJ59" i="1"/>
  <c r="E68" i="1"/>
  <c r="AJ67" i="1"/>
  <c r="AK67" i="1" s="1"/>
  <c r="AA86" i="1"/>
  <c r="F60" i="1"/>
  <c r="AB79" i="1"/>
  <c r="AB77" i="1" s="1"/>
  <c r="AA50" i="1"/>
  <c r="S52" i="1"/>
  <c r="T55" i="1"/>
  <c r="H55" i="1" s="1"/>
  <c r="X69" i="1"/>
  <c r="T60" i="1"/>
  <c r="T64" i="1"/>
  <c r="T62" i="1" s="1"/>
  <c r="X62" i="1"/>
  <c r="X66" i="1" s="1"/>
  <c r="X68" i="1" s="1"/>
  <c r="F68" i="1"/>
  <c r="L66" i="1"/>
  <c r="E85" i="1"/>
  <c r="Q85" i="1"/>
  <c r="P69" i="1"/>
  <c r="H71" i="1"/>
  <c r="AJ71" i="1"/>
  <c r="AK71" i="1" s="1"/>
  <c r="AB58" i="1" l="1"/>
  <c r="AB72" i="1"/>
  <c r="AB82" i="1" s="1"/>
  <c r="AC42" i="1"/>
  <c r="AB50" i="1"/>
  <c r="I58" i="1"/>
  <c r="I50" i="1"/>
  <c r="AJ66" i="1"/>
  <c r="L68" i="1"/>
  <c r="AJ68" i="1" s="1"/>
  <c r="T69" i="1"/>
  <c r="AJ69" i="1" s="1"/>
  <c r="H60" i="1"/>
  <c r="H69" i="1" s="1"/>
  <c r="T85" i="1"/>
  <c r="AJ85" i="1" s="1"/>
  <c r="H57" i="1"/>
  <c r="H85" i="1" s="1"/>
  <c r="AJ57" i="1"/>
  <c r="AJ62" i="1"/>
  <c r="AK62" i="1" s="1"/>
  <c r="L70" i="1"/>
  <c r="AJ70" i="1" s="1"/>
  <c r="H81" i="1"/>
  <c r="AJ81" i="1"/>
  <c r="L10" i="1"/>
  <c r="U10" i="1"/>
  <c r="U42" i="1" s="1"/>
  <c r="T73" i="1"/>
  <c r="T83" i="1" s="1"/>
  <c r="T11" i="1"/>
  <c r="T52" i="1"/>
  <c r="AJ52" i="1" s="1"/>
  <c r="AK31" i="1"/>
  <c r="F85" i="1"/>
  <c r="J35" i="1"/>
  <c r="Z34" i="1"/>
  <c r="V33" i="1"/>
  <c r="J32" i="1"/>
  <c r="V30" i="1"/>
  <c r="Z28" i="1"/>
  <c r="V27" i="1"/>
  <c r="Z25" i="1"/>
  <c r="J24" i="1"/>
  <c r="V20" i="1"/>
  <c r="V18" i="1"/>
  <c r="R18" i="1" s="1"/>
  <c r="J17" i="1"/>
  <c r="J13" i="1"/>
  <c r="V35" i="1"/>
  <c r="Z33" i="1"/>
  <c r="V32" i="1"/>
  <c r="Z30" i="1"/>
  <c r="J29" i="1"/>
  <c r="Z27" i="1"/>
  <c r="Z26" i="1" s="1"/>
  <c r="V24" i="1"/>
  <c r="J23" i="1"/>
  <c r="J21" i="1"/>
  <c r="Z20" i="1"/>
  <c r="J19" i="1"/>
  <c r="J18" i="1"/>
  <c r="Z16" i="1"/>
  <c r="Z15" i="1"/>
  <c r="J15" i="1"/>
  <c r="V13" i="1"/>
  <c r="V34" i="1"/>
  <c r="R34" i="1" s="1"/>
  <c r="J27" i="1"/>
  <c r="J26" i="1" s="1"/>
  <c r="V19" i="1"/>
  <c r="J34" i="1"/>
  <c r="Z32" i="1"/>
  <c r="V29" i="1"/>
  <c r="R29" i="1" s="1"/>
  <c r="V25" i="1"/>
  <c r="R25" i="1" s="1"/>
  <c r="V17" i="1"/>
  <c r="Z29" i="1"/>
  <c r="V28" i="1"/>
  <c r="R28" i="1" s="1"/>
  <c r="Z24" i="1"/>
  <c r="Z23" i="1"/>
  <c r="Z22" i="1" s="1"/>
  <c r="V21" i="1"/>
  <c r="Z35" i="1"/>
  <c r="J33" i="1"/>
  <c r="J28" i="1"/>
  <c r="V23" i="1"/>
  <c r="R23" i="1" s="1"/>
  <c r="Z21" i="1"/>
  <c r="J20" i="1"/>
  <c r="Z19" i="1"/>
  <c r="Z17" i="1"/>
  <c r="V16" i="1"/>
  <c r="R16" i="1" s="1"/>
  <c r="J16" i="1"/>
  <c r="J25" i="1"/>
  <c r="Z18" i="1"/>
  <c r="V15" i="1"/>
  <c r="R15" i="1" s="1"/>
  <c r="J30" i="1"/>
  <c r="Z13" i="1"/>
  <c r="K74" i="1"/>
  <c r="K53" i="1"/>
  <c r="K51" i="1"/>
  <c r="AK33" i="1"/>
  <c r="F74" i="1"/>
  <c r="F82" i="1"/>
  <c r="AA74" i="1"/>
  <c r="AA53" i="1"/>
  <c r="AA51" i="1"/>
  <c r="AJ12" i="1"/>
  <c r="AK12" i="1" s="1"/>
  <c r="P70" i="1"/>
  <c r="AJ27" i="1"/>
  <c r="Y10" i="1"/>
  <c r="Y42" i="1" s="1"/>
  <c r="AK24" i="1"/>
  <c r="AK89" i="1"/>
  <c r="F52" i="1"/>
  <c r="H23" i="1"/>
  <c r="H22" i="1" s="1"/>
  <c r="T22" i="1"/>
  <c r="AJ22" i="1" s="1"/>
  <c r="AK22" i="1" s="1"/>
  <c r="E73" i="1"/>
  <c r="E83" i="1" s="1"/>
  <c r="E87" i="1" s="1"/>
  <c r="E52" i="1"/>
  <c r="E11" i="1"/>
  <c r="E10" i="1" s="1"/>
  <c r="E42" i="1" s="1"/>
  <c r="K86" i="1"/>
  <c r="K84" i="1"/>
  <c r="K88" i="1" s="1"/>
  <c r="H78" i="1"/>
  <c r="F69" i="1"/>
  <c r="F61" i="1"/>
  <c r="H59" i="1"/>
  <c r="AJ49" i="1"/>
  <c r="AK49" i="1" s="1"/>
  <c r="X42" i="1"/>
  <c r="R87" i="1"/>
  <c r="T61" i="1"/>
  <c r="T70" i="1" s="1"/>
  <c r="W74" i="1"/>
  <c r="W53" i="1"/>
  <c r="W51" i="1"/>
  <c r="F73" i="1"/>
  <c r="F83" i="1" s="1"/>
  <c r="F87" i="1" s="1"/>
  <c r="AJ23" i="1"/>
  <c r="S10" i="1"/>
  <c r="S42" i="1" s="1"/>
  <c r="AJ26" i="1"/>
  <c r="F51" i="1"/>
  <c r="F53" i="1"/>
  <c r="P74" i="1"/>
  <c r="L77" i="1"/>
  <c r="AJ77" i="1" s="1"/>
  <c r="AJ55" i="1"/>
  <c r="AK55" i="1" s="1"/>
  <c r="AJ60" i="1"/>
  <c r="AK60" i="1" s="1"/>
  <c r="AJ78" i="1"/>
  <c r="AK78" i="1" s="1"/>
  <c r="H12" i="1"/>
  <c r="AJ64" i="1"/>
  <c r="AK64" i="1" s="1"/>
  <c r="E69" i="1"/>
  <c r="E61" i="1"/>
  <c r="H49" i="1"/>
  <c r="H44" i="1" s="1"/>
  <c r="AK44" i="1" s="1"/>
  <c r="AK30" i="1"/>
  <c r="Q25" i="1"/>
  <c r="Q22" i="1" s="1"/>
  <c r="Q10" i="1" s="1"/>
  <c r="Q42" i="1" s="1"/>
  <c r="G10" i="1"/>
  <c r="G42" i="1" s="1"/>
  <c r="AK14" i="1"/>
  <c r="O50" i="1"/>
  <c r="O74" i="1" s="1"/>
  <c r="O72" i="1"/>
  <c r="O82" i="1" s="1"/>
  <c r="X70" i="1"/>
  <c r="U26" i="1"/>
  <c r="AK16" i="1"/>
  <c r="Q87" i="1"/>
  <c r="H27" i="1"/>
  <c r="H26" i="1" s="1"/>
  <c r="F58" i="1"/>
  <c r="P86" i="1"/>
  <c r="P84" i="1"/>
  <c r="P88" i="1" s="1"/>
  <c r="Q58" i="1" l="1"/>
  <c r="Q50" i="1"/>
  <c r="G58" i="1"/>
  <c r="G50" i="1"/>
  <c r="G72" i="1"/>
  <c r="S72" i="1"/>
  <c r="S82" i="1" s="1"/>
  <c r="S50" i="1"/>
  <c r="S58" i="1"/>
  <c r="X72" i="1"/>
  <c r="X82" i="1" s="1"/>
  <c r="X58" i="1"/>
  <c r="X50" i="1"/>
  <c r="Y58" i="1"/>
  <c r="Y50" i="1"/>
  <c r="R27" i="1"/>
  <c r="R26" i="1" s="1"/>
  <c r="V26" i="1"/>
  <c r="R33" i="1"/>
  <c r="AB86" i="1"/>
  <c r="AB84" i="1"/>
  <c r="AB88" i="1" s="1"/>
  <c r="O86" i="1"/>
  <c r="O84" i="1"/>
  <c r="O88" i="1" s="1"/>
  <c r="H77" i="1"/>
  <c r="AK27" i="1"/>
  <c r="R21" i="1"/>
  <c r="R35" i="1"/>
  <c r="L42" i="1"/>
  <c r="AK85" i="1"/>
  <c r="H61" i="1"/>
  <c r="H70" i="1" s="1"/>
  <c r="H66" i="1"/>
  <c r="H68" i="1" s="1"/>
  <c r="AJ61" i="1"/>
  <c r="AK61" i="1" s="1"/>
  <c r="Z11" i="1"/>
  <c r="Z10" i="1" s="1"/>
  <c r="R17" i="1"/>
  <c r="R13" i="1"/>
  <c r="V11" i="1"/>
  <c r="V10" i="1" s="1"/>
  <c r="V42" i="1" s="1"/>
  <c r="J22" i="1"/>
  <c r="J11" i="1"/>
  <c r="J10" i="1" s="1"/>
  <c r="R30" i="1"/>
  <c r="T10" i="1"/>
  <c r="T42" i="1" s="1"/>
  <c r="AJ11" i="1"/>
  <c r="AK59" i="1"/>
  <c r="AK66" i="1"/>
  <c r="AB74" i="1"/>
  <c r="AB53" i="1"/>
  <c r="AB51" i="1"/>
  <c r="M61" i="1"/>
  <c r="E70" i="1"/>
  <c r="U61" i="1"/>
  <c r="Y61" i="1"/>
  <c r="I61" i="1"/>
  <c r="E72" i="1"/>
  <c r="E58" i="1"/>
  <c r="E50" i="1"/>
  <c r="F84" i="1"/>
  <c r="F88" i="1" s="1"/>
  <c r="F86" i="1"/>
  <c r="U58" i="1"/>
  <c r="U50" i="1"/>
  <c r="AK23" i="1"/>
  <c r="Z31" i="1"/>
  <c r="R20" i="1"/>
  <c r="AK52" i="1"/>
  <c r="H73" i="1"/>
  <c r="H83" i="1" s="1"/>
  <c r="H87" i="1" s="1"/>
  <c r="H11" i="1"/>
  <c r="H10" i="1" s="1"/>
  <c r="H42" i="1" s="1"/>
  <c r="H52" i="1"/>
  <c r="AK77" i="1"/>
  <c r="AK26" i="1"/>
  <c r="F70" i="1"/>
  <c r="V61" i="1"/>
  <c r="Z61" i="1"/>
  <c r="N61" i="1"/>
  <c r="J61" i="1"/>
  <c r="R19" i="1"/>
  <c r="R24" i="1"/>
  <c r="R22" i="1" s="1"/>
  <c r="R32" i="1"/>
  <c r="R31" i="1" s="1"/>
  <c r="V31" i="1"/>
  <c r="J31" i="1"/>
  <c r="T87" i="1"/>
  <c r="AJ87" i="1" s="1"/>
  <c r="AK81" i="1"/>
  <c r="AK57" i="1"/>
  <c r="I74" i="1"/>
  <c r="I53" i="1"/>
  <c r="I51" i="1"/>
  <c r="Z70" i="1" l="1"/>
  <c r="Z59" i="1"/>
  <c r="Z66" i="1" s="1"/>
  <c r="Z68" i="1" s="1"/>
  <c r="V58" i="1"/>
  <c r="V50" i="1"/>
  <c r="S74" i="1"/>
  <c r="S53" i="1"/>
  <c r="S51" i="1"/>
  <c r="U53" i="1"/>
  <c r="U51" i="1"/>
  <c r="U74" i="1"/>
  <c r="I59" i="1"/>
  <c r="I70" i="1"/>
  <c r="R11" i="1"/>
  <c r="R10" i="1" s="1"/>
  <c r="R42" i="1" s="1"/>
  <c r="AJ10" i="1"/>
  <c r="AK10" i="1" s="1"/>
  <c r="S84" i="1"/>
  <c r="S88" i="1" s="1"/>
  <c r="S86" i="1"/>
  <c r="H72" i="1"/>
  <c r="H58" i="1"/>
  <c r="H50" i="1"/>
  <c r="E53" i="1"/>
  <c r="E51" i="1"/>
  <c r="Y70" i="1"/>
  <c r="Y59" i="1"/>
  <c r="J42" i="1"/>
  <c r="X86" i="1"/>
  <c r="X84" i="1"/>
  <c r="X88" i="1" s="1"/>
  <c r="G82" i="1"/>
  <c r="G74" i="1"/>
  <c r="E82" i="1"/>
  <c r="E74" i="1"/>
  <c r="T58" i="1"/>
  <c r="T72" i="1"/>
  <c r="T82" i="1" s="1"/>
  <c r="T50" i="1"/>
  <c r="L58" i="1"/>
  <c r="L50" i="1"/>
  <c r="AJ42" i="1"/>
  <c r="AK42" i="1" s="1"/>
  <c r="L72" i="1"/>
  <c r="X74" i="1"/>
  <c r="X53" i="1"/>
  <c r="X51" i="1"/>
  <c r="R61" i="1"/>
  <c r="V59" i="1"/>
  <c r="V66" i="1" s="1"/>
  <c r="V68" i="1" s="1"/>
  <c r="V70" i="1"/>
  <c r="M59" i="1"/>
  <c r="M74" i="1"/>
  <c r="Y74" i="1"/>
  <c r="Y53" i="1"/>
  <c r="Y51" i="1"/>
  <c r="Q53" i="1"/>
  <c r="Q51" i="1"/>
  <c r="J70" i="1"/>
  <c r="J59" i="1"/>
  <c r="J66" i="1" s="1"/>
  <c r="J68" i="1" s="1"/>
  <c r="N59" i="1"/>
  <c r="N74" i="1"/>
  <c r="U70" i="1"/>
  <c r="Q61" i="1"/>
  <c r="Q70" i="1" s="1"/>
  <c r="U59" i="1"/>
  <c r="AK11" i="1"/>
  <c r="Z42" i="1"/>
  <c r="G53" i="1"/>
  <c r="G51" i="1"/>
  <c r="L74" i="1" l="1"/>
  <c r="L53" i="1"/>
  <c r="L51" i="1"/>
  <c r="AJ50" i="1"/>
  <c r="AK50" i="1" s="1"/>
  <c r="Y66" i="1"/>
  <c r="Y68" i="1" s="1"/>
  <c r="Y72" i="1"/>
  <c r="Y82" i="1" s="1"/>
  <c r="H53" i="1"/>
  <c r="H51" i="1"/>
  <c r="I66" i="1"/>
  <c r="I68" i="1" s="1"/>
  <c r="I72" i="1"/>
  <c r="I82" i="1" s="1"/>
  <c r="N72" i="1"/>
  <c r="N82" i="1" s="1"/>
  <c r="N84" i="1" s="1"/>
  <c r="N66" i="1"/>
  <c r="E84" i="1"/>
  <c r="E88" i="1" s="1"/>
  <c r="E86" i="1"/>
  <c r="R58" i="1"/>
  <c r="R50" i="1"/>
  <c r="G86" i="1"/>
  <c r="G84" i="1"/>
  <c r="G88" i="1" s="1"/>
  <c r="U66" i="1"/>
  <c r="U68" i="1" s="1"/>
  <c r="Q59" i="1"/>
  <c r="U72" i="1"/>
  <c r="U82" i="1" s="1"/>
  <c r="AJ58" i="1"/>
  <c r="AK58" i="1" s="1"/>
  <c r="V72" i="1"/>
  <c r="V82" i="1" s="1"/>
  <c r="Q74" i="1"/>
  <c r="R70" i="1"/>
  <c r="R59" i="1"/>
  <c r="R66" i="1" s="1"/>
  <c r="R68" i="1" s="1"/>
  <c r="L82" i="1"/>
  <c r="AJ72" i="1"/>
  <c r="AK72" i="1" s="1"/>
  <c r="T74" i="1"/>
  <c r="T53" i="1"/>
  <c r="T51" i="1"/>
  <c r="H82" i="1"/>
  <c r="H74" i="1"/>
  <c r="Z72" i="1"/>
  <c r="Z82" i="1" s="1"/>
  <c r="Z58" i="1"/>
  <c r="Z50" i="1"/>
  <c r="M66" i="1"/>
  <c r="M68" i="1" s="1"/>
  <c r="M72" i="1"/>
  <c r="M82" i="1" s="1"/>
  <c r="T86" i="1"/>
  <c r="T84" i="1"/>
  <c r="T88" i="1" s="1"/>
  <c r="J72" i="1"/>
  <c r="J82" i="1" s="1"/>
  <c r="J58" i="1"/>
  <c r="J50" i="1"/>
  <c r="V74" i="1"/>
  <c r="V53" i="1"/>
  <c r="V51" i="1"/>
  <c r="L86" i="1" l="1"/>
  <c r="AJ82" i="1"/>
  <c r="AK82" i="1" s="1"/>
  <c r="L84" i="1"/>
  <c r="L88" i="1" s="1"/>
  <c r="AJ88" i="1" s="1"/>
  <c r="M84" i="1"/>
  <c r="M88" i="1" s="1"/>
  <c r="M86" i="1"/>
  <c r="AJ51" i="1"/>
  <c r="AK51" i="1" s="1"/>
  <c r="J84" i="1"/>
  <c r="J88" i="1" s="1"/>
  <c r="J86" i="1"/>
  <c r="U86" i="1"/>
  <c r="U84" i="1"/>
  <c r="U88" i="1" s="1"/>
  <c r="I84" i="1"/>
  <c r="I88" i="1" s="1"/>
  <c r="I86" i="1"/>
  <c r="Y86" i="1"/>
  <c r="Y84" i="1"/>
  <c r="Y88" i="1" s="1"/>
  <c r="AJ53" i="1"/>
  <c r="AK53" i="1" s="1"/>
  <c r="J74" i="1"/>
  <c r="J53" i="1"/>
  <c r="J51" i="1"/>
  <c r="V84" i="1"/>
  <c r="V88" i="1" s="1"/>
  <c r="V86" i="1"/>
  <c r="Z84" i="1"/>
  <c r="Z88" i="1" s="1"/>
  <c r="Z86" i="1"/>
  <c r="R72" i="1"/>
  <c r="R82" i="1" s="1"/>
  <c r="Z74" i="1"/>
  <c r="Z51" i="1"/>
  <c r="Z53" i="1"/>
  <c r="H86" i="1"/>
  <c r="H84" i="1"/>
  <c r="H88" i="1" s="1"/>
  <c r="Q66" i="1"/>
  <c r="Q68" i="1" s="1"/>
  <c r="Q72" i="1"/>
  <c r="Q82" i="1" s="1"/>
  <c r="R74" i="1"/>
  <c r="R53" i="1"/>
  <c r="R51" i="1"/>
  <c r="R84" i="1" l="1"/>
  <c r="R88" i="1" s="1"/>
  <c r="R86" i="1"/>
  <c r="Q86" i="1"/>
  <c r="Q84" i="1"/>
  <c r="Q88" i="1" s="1"/>
</calcChain>
</file>

<file path=xl/sharedStrings.xml><?xml version="1.0" encoding="utf-8"?>
<sst xmlns="http://schemas.openxmlformats.org/spreadsheetml/2006/main" count="341" uniqueCount="170">
  <si>
    <t>Додаток 2 до Порядку розгляду органами місцевого самоврядування розрахунків тарифів на теплову енергію, її виробництво, транспортування та постачання, а також  розрахунків тарифів на комунальні послуги, поданих для їх встановлення (підпункт 1 пункту 3 розділу II)</t>
  </si>
  <si>
    <t xml:space="preserve">Розрахунок тарифів на виробництво теплової енергії </t>
  </si>
  <si>
    <t>ТОВ "Сумитеплоенерго"</t>
  </si>
  <si>
    <t xml:space="preserve"> на 2024-25 рік</t>
  </si>
  <si>
    <t>без ПДВ</t>
  </si>
  <si>
    <t>№ з/п</t>
  </si>
  <si>
    <t>Показники</t>
  </si>
  <si>
    <t>Одиниця виміру</t>
  </si>
  <si>
    <t>Сумарні та середньозважені показники</t>
  </si>
  <si>
    <r>
      <t>Виробництво теплової енергії для потреб</t>
    </r>
    <r>
      <rPr>
        <b/>
        <sz val="9"/>
        <color theme="1"/>
        <rFont val="Times New Roman"/>
        <family val="1"/>
        <charset val="204"/>
      </rPr>
      <t xml:space="preserve"> населення</t>
    </r>
  </si>
  <si>
    <r>
      <t>Виробництво теплової енергії для  потреб</t>
    </r>
    <r>
      <rPr>
        <b/>
        <sz val="9"/>
        <color theme="1"/>
        <rFont val="Times New Roman"/>
        <family val="1"/>
        <charset val="204"/>
      </rPr>
      <t xml:space="preserve"> релігійних організацій</t>
    </r>
  </si>
  <si>
    <r>
      <t>Виробництво теплової енергії для  потреб бюджетних установ та</t>
    </r>
    <r>
      <rPr>
        <b/>
        <sz val="9"/>
        <color theme="1"/>
        <rFont val="Times New Roman"/>
        <family val="1"/>
        <charset val="204"/>
      </rPr>
      <t xml:space="preserve"> інших споживачів</t>
    </r>
    <r>
      <rPr>
        <sz val="9"/>
        <color theme="1"/>
        <rFont val="Times New Roman"/>
        <family val="1"/>
        <charset val="204"/>
      </rPr>
      <t xml:space="preserve">, усього </t>
    </r>
  </si>
  <si>
    <r>
      <t xml:space="preserve">Виробництво теплової енергії для  потреб </t>
    </r>
    <r>
      <rPr>
        <b/>
        <sz val="9"/>
        <color theme="1"/>
        <rFont val="Times New Roman"/>
        <family val="1"/>
        <charset val="204"/>
      </rPr>
      <t>бюджетних установ</t>
    </r>
  </si>
  <si>
    <r>
      <t xml:space="preserve">Виробництво теплової енергії для  потреб </t>
    </r>
    <r>
      <rPr>
        <b/>
        <sz val="9"/>
        <color theme="1"/>
        <rFont val="Times New Roman"/>
        <family val="1"/>
        <charset val="204"/>
      </rPr>
      <t>інших споживачів</t>
    </r>
  </si>
  <si>
    <t>перевірка</t>
  </si>
  <si>
    <t>період, що передує базовому (факт)
2022</t>
  </si>
  <si>
    <t>базовий період (факт)
2023</t>
  </si>
  <si>
    <t>передбачено чинним тарифом</t>
  </si>
  <si>
    <t xml:space="preserve"> планований період</t>
  </si>
  <si>
    <t>дідхилення 0</t>
  </si>
  <si>
    <t>Виробнича собівартість, зокрема:</t>
  </si>
  <si>
    <t>тис. грн</t>
  </si>
  <si>
    <t>1.1</t>
  </si>
  <si>
    <t>прямі матеріальні витрати, зокрема.:</t>
  </si>
  <si>
    <t>1.1.1</t>
  </si>
  <si>
    <t>паливо</t>
  </si>
  <si>
    <t>ел</t>
  </si>
  <si>
    <t>1.1.2</t>
  </si>
  <si>
    <t>електроенергія</t>
  </si>
  <si>
    <t>1.1.3</t>
  </si>
  <si>
    <t>покупна теплова енергія *</t>
  </si>
  <si>
    <t>1.1.4</t>
  </si>
  <si>
    <t>витрати на розподіл газу</t>
  </si>
  <si>
    <t>1.1.4.1</t>
  </si>
  <si>
    <t>1.1.4.2</t>
  </si>
  <si>
    <t>1.1.4.3</t>
  </si>
  <si>
    <t>решта витрат</t>
  </si>
  <si>
    <t>вода</t>
  </si>
  <si>
    <t>1.1.5</t>
  </si>
  <si>
    <t>вода для технологічних потреб та водовідведення</t>
  </si>
  <si>
    <t>мат</t>
  </si>
  <si>
    <t>1.1.6</t>
  </si>
  <si>
    <t>матеріали, запасні  частини та інші матеріальні ресурси</t>
  </si>
  <si>
    <t>1.2</t>
  </si>
  <si>
    <t>прямі витрати на оплату праці</t>
  </si>
  <si>
    <t>1.3</t>
  </si>
  <si>
    <t>інші прямі витрати, зокрема:</t>
  </si>
  <si>
    <t>1.3.1</t>
  </si>
  <si>
    <t xml:space="preserve"> відрахування  на соціальні заходи</t>
  </si>
  <si>
    <t>1.3.2</t>
  </si>
  <si>
    <t xml:space="preserve"> амортизаційні відрахування</t>
  </si>
  <si>
    <t>іп</t>
  </si>
  <si>
    <t>1.3.3</t>
  </si>
  <si>
    <t xml:space="preserve"> інші прямі витрати</t>
  </si>
  <si>
    <t>1.4</t>
  </si>
  <si>
    <t>загальновиробничі витрати,  зокрема:</t>
  </si>
  <si>
    <t>1.4.1</t>
  </si>
  <si>
    <t>витрати на оплату праці</t>
  </si>
  <si>
    <t>1.4.2</t>
  </si>
  <si>
    <t>відрахування  на соціальні заходи</t>
  </si>
  <si>
    <t>1.4.3</t>
  </si>
  <si>
    <t>амортизаційні відрахування</t>
  </si>
  <si>
    <t>1.4.4</t>
  </si>
  <si>
    <t>інші витрати</t>
  </si>
  <si>
    <t>Адміністративні витрати, у зокрема:</t>
  </si>
  <si>
    <t>2.1</t>
  </si>
  <si>
    <t>2.2</t>
  </si>
  <si>
    <t>відрахування на соціальні заходи</t>
  </si>
  <si>
    <t>2.3</t>
  </si>
  <si>
    <t>2.4</t>
  </si>
  <si>
    <t>3</t>
  </si>
  <si>
    <t>Витрати на збут, зокрема:</t>
  </si>
  <si>
    <t>3.1</t>
  </si>
  <si>
    <t>3.2</t>
  </si>
  <si>
    <t>3.3</t>
  </si>
  <si>
    <t>4</t>
  </si>
  <si>
    <t>Інші операційні витрати**</t>
  </si>
  <si>
    <t>5</t>
  </si>
  <si>
    <t>Фінансові витрати</t>
  </si>
  <si>
    <t>6</t>
  </si>
  <si>
    <t>Повна собівартість**</t>
  </si>
  <si>
    <t>7</t>
  </si>
  <si>
    <t>Витрати на відшкодування втрат</t>
  </si>
  <si>
    <t>Розрахунковий прибуток, усього **, зокрема:</t>
  </si>
  <si>
    <t>7.1</t>
  </si>
  <si>
    <t>8.1</t>
  </si>
  <si>
    <t>податок на прибуток</t>
  </si>
  <si>
    <t>х</t>
  </si>
  <si>
    <t>7.2</t>
  </si>
  <si>
    <t>8.2</t>
  </si>
  <si>
    <t xml:space="preserve"> дивіденди</t>
  </si>
  <si>
    <t>7.3</t>
  </si>
  <si>
    <t>8.3</t>
  </si>
  <si>
    <t xml:space="preserve"> резервний фонд (капітал)</t>
  </si>
  <si>
    <t>7.4</t>
  </si>
  <si>
    <t>8.4</t>
  </si>
  <si>
    <t>на розвиток виробництва (виробничі інвестиції)</t>
  </si>
  <si>
    <t>7.5</t>
  </si>
  <si>
    <t>8.5</t>
  </si>
  <si>
    <t xml:space="preserve"> інше використання  прибутку</t>
  </si>
  <si>
    <t>Вартість виробництва теплової енергії за відповідними тарифами</t>
  </si>
  <si>
    <t>Вартість виробництва 1 Гкал теплової енергії на власних котельнях, зокрема:</t>
  </si>
  <si>
    <t>грн/Гкал</t>
  </si>
  <si>
    <t>10.1</t>
  </si>
  <si>
    <t>паливна складова</t>
  </si>
  <si>
    <t>10.2</t>
  </si>
  <si>
    <t>решта витрат, крім паливної складової</t>
  </si>
  <si>
    <t>Реалізація  теплової енергії власним споживачам котельні</t>
  </si>
  <si>
    <t>Гкал</t>
  </si>
  <si>
    <t>Обсяг покупної теплової енергії (разом з втратами)</t>
  </si>
  <si>
    <t>Ціна покупної теплової енергії</t>
  </si>
  <si>
    <t>Відпуск теплової енергії з колекторів власних котелень (без господарської діяльності)</t>
  </si>
  <si>
    <t>Повна собівартість виробництво теплової енергії власними котельнями</t>
  </si>
  <si>
    <t>17</t>
  </si>
  <si>
    <t>Собівартість теплової енергії власних ТЕЦ, ТЕС, АЕС,  когенераційних установок та установок з використанням альтернативних джерел енергії, у тому числі:</t>
  </si>
  <si>
    <t>17.1</t>
  </si>
  <si>
    <t xml:space="preserve">витрати на паливо у собівартості теплової енергії власних ТЕЦ, ТЕС, АЕС,  когенераційних установок </t>
  </si>
  <si>
    <t>17.2</t>
  </si>
  <si>
    <t>18</t>
  </si>
  <si>
    <t>Розрахунковий прибуток у тарифах власних ТЕЦ, ТЕС,  когенераційних установок та установок з використанням альтернативних джерел енергії, у тому числі:</t>
  </si>
  <si>
    <t>18.1</t>
  </si>
  <si>
    <t>18.2</t>
  </si>
  <si>
    <t>виробничі інвестиції</t>
  </si>
  <si>
    <t>18.3</t>
  </si>
  <si>
    <t xml:space="preserve">інше використання прибутку </t>
  </si>
  <si>
    <t>19</t>
  </si>
  <si>
    <t>Вартість виробництва теплової енергії власними ТЕЦ, ТЕС, АЕС,  когенераційними установками  та установками з використанням альтернативних джерел енергії</t>
  </si>
  <si>
    <t>20</t>
  </si>
  <si>
    <t xml:space="preserve">Обсяг відпуску теплової енергії з колекторів власних ТЕЦ, ТЕС, АЕС,  когенераційних установок  та установок з використанням альтернативних джерел енергії без урахування обсягу теплової енергії  на  господарські потреби ліцензованої діяльності </t>
  </si>
  <si>
    <t>21</t>
  </si>
  <si>
    <t>Вартість виробництва 1 Гкал теплової енергії на власних  ТЕЦ, ТЕС, АЕС,  когенераційними установками та установками з використанням альтернативних джерел енергії</t>
  </si>
  <si>
    <t>21.1</t>
  </si>
  <si>
    <t>21.2</t>
  </si>
  <si>
    <t>22</t>
  </si>
  <si>
    <t>Реалізація  теплової енергії власним споживачам ТЕЦ</t>
  </si>
  <si>
    <t>23</t>
  </si>
  <si>
    <t xml:space="preserve">Повна собівартість виробництва теплової енергії </t>
  </si>
  <si>
    <t>23.1</t>
  </si>
  <si>
    <t xml:space="preserve">витрати на паливо у собівартості теплової енергії </t>
  </si>
  <si>
    <t>23.2</t>
  </si>
  <si>
    <t>24</t>
  </si>
  <si>
    <t xml:space="preserve">Витрати на покриття втрат </t>
  </si>
  <si>
    <t>25</t>
  </si>
  <si>
    <t>Коригування витрат</t>
  </si>
  <si>
    <t>26</t>
  </si>
  <si>
    <t>Розрахунковий прибуток виробництва теплової енергії, усього, у тому числі:</t>
  </si>
  <si>
    <t>26.1</t>
  </si>
  <si>
    <t>26.2</t>
  </si>
  <si>
    <t xml:space="preserve">на розвиток виробництва (виробничі інвестиції) </t>
  </si>
  <si>
    <t>26.3</t>
  </si>
  <si>
    <t>інше використання прибутку (прибуток у тарифах ТЕЦ, ТЕС, когенераційних установках)</t>
  </si>
  <si>
    <t>26.4</t>
  </si>
  <si>
    <t>інше використання прибутку</t>
  </si>
  <si>
    <t>27</t>
  </si>
  <si>
    <t>Загальна вартість виробництва теплової енергії</t>
  </si>
  <si>
    <t>27.1</t>
  </si>
  <si>
    <t xml:space="preserve">витрати на паливо у загальній вартості теплової енергії </t>
  </si>
  <si>
    <t>27.2</t>
  </si>
  <si>
    <t>28</t>
  </si>
  <si>
    <t xml:space="preserve">Загальний обсяг відпуску теплової енергії  з колекторів власних джерел (крім систем автономного опалення) з урахуванням покупної теплової енергії та без урахування обсягу теплової енергії  на  господарські потреби ліцензованої діяльності </t>
  </si>
  <si>
    <t>29</t>
  </si>
  <si>
    <t xml:space="preserve">Тариф на виробництво теплової енергії </t>
  </si>
  <si>
    <t>29.1</t>
  </si>
  <si>
    <t>29.2</t>
  </si>
  <si>
    <t>30</t>
  </si>
  <si>
    <t>Реалізація  теплової енергії власним споживачам всього</t>
  </si>
  <si>
    <t>30*</t>
  </si>
  <si>
    <t>в тому числі : покупна ТЕ  (КППВ) без втрат</t>
  </si>
  <si>
    <t>Директор ТОВ "Сумитеплоенерго"</t>
  </si>
  <si>
    <t>Дмитро ВАСЮНІН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</si>
</sst>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0"/>
    <numFmt numFmtId="165" formatCode="#,##0.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rgb="FF292B2C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1" fillId="0" borderId="0"/>
  </cellStyleXfs>
  <cellXfs count="101">
    <xf numFmtId="0" fontId="0" fillId="0" borderId="0" xfId="0"/>
    <xf numFmtId="2" fontId="3" fillId="0" borderId="0" xfId="1" applyNumberFormat="1" applyFont="1" applyFill="1" applyAlignment="1">
      <alignment vertical="center"/>
    </xf>
    <xf numFmtId="2" fontId="3" fillId="0" borderId="0" xfId="1" applyNumberFormat="1" applyFont="1" applyFill="1" applyAlignment="1">
      <alignment horizontal="center" vertical="center"/>
    </xf>
    <xf numFmtId="2" fontId="4" fillId="0" borderId="0" xfId="1" applyNumberFormat="1" applyFont="1" applyFill="1" applyAlignment="1">
      <alignment vertical="center"/>
    </xf>
    <xf numFmtId="4" fontId="3" fillId="0" borderId="0" xfId="1" applyNumberFormat="1" applyFont="1" applyFill="1" applyAlignment="1">
      <alignment vertical="center"/>
    </xf>
    <xf numFmtId="2" fontId="3" fillId="0" borderId="0" xfId="1" applyNumberFormat="1" applyFont="1" applyFill="1" applyAlignment="1" applyProtection="1">
      <alignment vertical="center"/>
    </xf>
    <xf numFmtId="2" fontId="7" fillId="0" borderId="0" xfId="1" applyNumberFormat="1" applyFont="1" applyFill="1" applyAlignment="1" applyProtection="1">
      <alignment vertical="center"/>
    </xf>
    <xf numFmtId="2" fontId="8" fillId="0" borderId="0" xfId="1" applyNumberFormat="1" applyFont="1" applyFill="1" applyAlignment="1" applyProtection="1">
      <alignment vertical="center"/>
    </xf>
    <xf numFmtId="2" fontId="9" fillId="0" borderId="0" xfId="1" applyNumberFormat="1" applyFont="1" applyFill="1" applyBorder="1" applyAlignment="1" applyProtection="1">
      <alignment vertical="center"/>
    </xf>
    <xf numFmtId="2" fontId="10" fillId="0" borderId="0" xfId="1" applyNumberFormat="1" applyFont="1" applyFill="1" applyBorder="1" applyAlignment="1" applyProtection="1">
      <alignment vertical="center"/>
    </xf>
    <xf numFmtId="2" fontId="6" fillId="0" borderId="0" xfId="1" applyNumberFormat="1" applyFont="1" applyFill="1" applyAlignment="1" applyProtection="1">
      <alignment horizontal="center" vertical="center"/>
    </xf>
    <xf numFmtId="2" fontId="3" fillId="0" borderId="0" xfId="1" applyNumberFormat="1" applyFont="1" applyFill="1" applyBorder="1" applyAlignment="1" applyProtection="1">
      <alignment horizontal="right" vertical="center"/>
    </xf>
    <xf numFmtId="4" fontId="10" fillId="0" borderId="1" xfId="1" applyNumberFormat="1" applyFont="1" applyFill="1" applyBorder="1" applyAlignment="1" applyProtection="1">
      <alignment vertical="center"/>
    </xf>
    <xf numFmtId="4" fontId="10" fillId="0" borderId="0" xfId="1" applyNumberFormat="1" applyFont="1" applyFill="1" applyBorder="1" applyAlignment="1" applyProtection="1">
      <alignment vertical="center"/>
    </xf>
    <xf numFmtId="2" fontId="11" fillId="0" borderId="0" xfId="1" applyNumberFormat="1" applyFont="1" applyFill="1" applyAlignment="1">
      <alignment vertical="center"/>
    </xf>
    <xf numFmtId="4" fontId="11" fillId="0" borderId="3" xfId="1" applyNumberFormat="1" applyFont="1" applyFill="1" applyBorder="1" applyAlignment="1" applyProtection="1">
      <alignment horizontal="center" vertical="center" wrapText="1"/>
    </xf>
    <xf numFmtId="1" fontId="10" fillId="0" borderId="2" xfId="1" applyNumberFormat="1" applyFont="1" applyFill="1" applyBorder="1" applyAlignment="1" applyProtection="1">
      <alignment horizontal="center" vertical="center" wrapText="1"/>
    </xf>
    <xf numFmtId="1" fontId="10" fillId="0" borderId="3" xfId="1" applyNumberFormat="1" applyFont="1" applyFill="1" applyBorder="1" applyAlignment="1" applyProtection="1">
      <alignment horizontal="center" vertical="center" wrapText="1"/>
    </xf>
    <xf numFmtId="1" fontId="4" fillId="0" borderId="3" xfId="1" applyNumberFormat="1" applyFont="1" applyFill="1" applyBorder="1" applyAlignment="1" applyProtection="1">
      <alignment horizontal="center" vertical="center" wrapText="1"/>
    </xf>
    <xf numFmtId="1" fontId="3" fillId="0" borderId="0" xfId="1" applyNumberFormat="1" applyFont="1" applyFill="1" applyAlignment="1">
      <alignment vertical="center"/>
    </xf>
    <xf numFmtId="2" fontId="10" fillId="0" borderId="2" xfId="1" applyNumberFormat="1" applyFont="1" applyFill="1" applyBorder="1" applyAlignment="1" applyProtection="1">
      <alignment horizontal="right" vertical="center" wrapText="1"/>
    </xf>
    <xf numFmtId="1" fontId="13" fillId="0" borderId="3" xfId="1" applyNumberFormat="1" applyFont="1" applyFill="1" applyBorder="1" applyAlignment="1" applyProtection="1">
      <alignment horizontal="center" vertical="center" wrapText="1"/>
    </xf>
    <xf numFmtId="2" fontId="13" fillId="0" borderId="3" xfId="1" applyNumberFormat="1" applyFont="1" applyFill="1" applyBorder="1" applyAlignment="1" applyProtection="1">
      <alignment vertical="center" wrapText="1"/>
    </xf>
    <xf numFmtId="2" fontId="13" fillId="0" borderId="3" xfId="1" applyNumberFormat="1" applyFont="1" applyFill="1" applyBorder="1" applyAlignment="1" applyProtection="1">
      <alignment horizontal="center" vertical="center" wrapText="1"/>
    </xf>
    <xf numFmtId="4" fontId="13" fillId="0" borderId="3" xfId="1" applyNumberFormat="1" applyFont="1" applyFill="1" applyBorder="1" applyAlignment="1" applyProtection="1">
      <alignment horizontal="right" vertical="center" wrapText="1"/>
    </xf>
    <xf numFmtId="164" fontId="13" fillId="0" borderId="3" xfId="1" applyNumberFormat="1" applyFont="1" applyFill="1" applyBorder="1" applyAlignment="1" applyProtection="1">
      <alignment horizontal="right" vertical="center" wrapText="1"/>
    </xf>
    <xf numFmtId="4" fontId="13" fillId="0" borderId="3" xfId="1" applyNumberFormat="1" applyFont="1" applyFill="1" applyBorder="1" applyAlignment="1" applyProtection="1">
      <alignment horizontal="center" vertical="center" wrapText="1"/>
    </xf>
    <xf numFmtId="2" fontId="4" fillId="0" borderId="3" xfId="1" applyNumberFormat="1" applyFont="1" applyFill="1" applyBorder="1" applyAlignment="1" applyProtection="1">
      <alignment horizontal="center" vertical="center" wrapText="1"/>
    </xf>
    <xf numFmtId="2" fontId="4" fillId="0" borderId="3" xfId="1" applyNumberFormat="1" applyFont="1" applyFill="1" applyBorder="1" applyAlignment="1" applyProtection="1">
      <alignment vertical="center" wrapText="1"/>
    </xf>
    <xf numFmtId="4" fontId="4" fillId="0" borderId="3" xfId="1" applyNumberFormat="1" applyFont="1" applyFill="1" applyBorder="1" applyAlignment="1" applyProtection="1">
      <alignment horizontal="right" vertical="center" wrapText="1"/>
    </xf>
    <xf numFmtId="4" fontId="4" fillId="0" borderId="3" xfId="1" applyNumberFormat="1" applyFont="1" applyFill="1" applyBorder="1" applyAlignment="1" applyProtection="1">
      <alignment horizontal="center" vertical="center" wrapText="1"/>
    </xf>
    <xf numFmtId="2" fontId="9" fillId="0" borderId="2" xfId="1" applyNumberFormat="1" applyFont="1" applyFill="1" applyBorder="1" applyAlignment="1" applyProtection="1">
      <alignment horizontal="right" vertical="center" wrapText="1"/>
    </xf>
    <xf numFmtId="2" fontId="6" fillId="0" borderId="0" xfId="1" applyNumberFormat="1" applyFont="1" applyFill="1" applyAlignment="1">
      <alignment vertical="center"/>
    </xf>
    <xf numFmtId="2" fontId="11" fillId="0" borderId="2" xfId="1" applyNumberFormat="1" applyFont="1" applyFill="1" applyBorder="1" applyAlignment="1" applyProtection="1">
      <alignment horizontal="right" vertical="center" wrapText="1"/>
    </xf>
    <xf numFmtId="4" fontId="11" fillId="0" borderId="3" xfId="1" applyNumberFormat="1" applyFont="1" applyFill="1" applyBorder="1" applyAlignment="1">
      <alignment horizontal="right" vertical="center"/>
    </xf>
    <xf numFmtId="4" fontId="4" fillId="0" borderId="3" xfId="1" applyNumberFormat="1" applyFont="1" applyFill="1" applyBorder="1" applyAlignment="1" applyProtection="1">
      <alignment horizontal="right" vertical="center" wrapText="1"/>
      <protection locked="0"/>
    </xf>
    <xf numFmtId="2" fontId="14" fillId="0" borderId="0" xfId="1" applyNumberFormat="1" applyFont="1" applyFill="1" applyAlignment="1">
      <alignment vertical="center"/>
    </xf>
    <xf numFmtId="2" fontId="13" fillId="0" borderId="3" xfId="1" applyNumberFormat="1" applyFont="1" applyFill="1" applyBorder="1" applyAlignment="1" applyProtection="1">
      <alignment horizontal="right" vertical="center" wrapText="1"/>
      <protection locked="0"/>
    </xf>
    <xf numFmtId="4" fontId="13" fillId="0" borderId="3" xfId="1" applyNumberFormat="1" applyFont="1" applyFill="1" applyBorder="1" applyAlignment="1" applyProtection="1">
      <alignment horizontal="right" vertical="center" wrapText="1"/>
      <protection locked="0"/>
    </xf>
    <xf numFmtId="49" fontId="4" fillId="0" borderId="3" xfId="1" applyNumberFormat="1" applyFont="1" applyFill="1" applyBorder="1" applyAlignment="1" applyProtection="1">
      <alignment horizontal="center" vertical="center" wrapText="1"/>
    </xf>
    <xf numFmtId="2" fontId="4" fillId="0" borderId="3" xfId="0" applyNumberFormat="1" applyFont="1" applyFill="1" applyBorder="1" applyAlignment="1">
      <alignment vertical="center"/>
    </xf>
    <xf numFmtId="165" fontId="13" fillId="0" borderId="3" xfId="1" applyNumberFormat="1" applyFont="1" applyFill="1" applyBorder="1" applyAlignment="1" applyProtection="1">
      <alignment horizontal="right" vertical="center" wrapText="1"/>
    </xf>
    <xf numFmtId="165" fontId="13" fillId="0" borderId="3" xfId="1" applyNumberFormat="1" applyFont="1" applyFill="1" applyBorder="1" applyAlignment="1" applyProtection="1">
      <alignment horizontal="center" vertical="center" wrapText="1"/>
    </xf>
    <xf numFmtId="2" fontId="15" fillId="0" borderId="2" xfId="1" applyNumberFormat="1" applyFont="1" applyFill="1" applyBorder="1" applyAlignment="1" applyProtection="1">
      <alignment horizontal="right" vertical="center" wrapText="1"/>
    </xf>
    <xf numFmtId="1" fontId="16" fillId="0" borderId="3" xfId="1" applyNumberFormat="1" applyFont="1" applyFill="1" applyBorder="1" applyAlignment="1" applyProtection="1">
      <alignment horizontal="center" vertical="center" wrapText="1"/>
    </xf>
    <xf numFmtId="2" fontId="16" fillId="0" borderId="3" xfId="1" applyNumberFormat="1" applyFont="1" applyFill="1" applyBorder="1" applyAlignment="1" applyProtection="1">
      <alignment vertical="center" wrapText="1"/>
    </xf>
    <xf numFmtId="2" fontId="16" fillId="0" borderId="3" xfId="1" applyNumberFormat="1" applyFont="1" applyFill="1" applyBorder="1" applyAlignment="1" applyProtection="1">
      <alignment horizontal="center" vertical="center" wrapText="1"/>
    </xf>
    <xf numFmtId="165" fontId="16" fillId="0" borderId="3" xfId="1" applyNumberFormat="1" applyFont="1" applyFill="1" applyBorder="1" applyAlignment="1" applyProtection="1">
      <alignment horizontal="right" vertical="center" wrapText="1"/>
      <protection locked="0"/>
    </xf>
    <xf numFmtId="165" fontId="16" fillId="0" borderId="3" xfId="1" applyNumberFormat="1" applyFont="1" applyFill="1" applyBorder="1" applyAlignment="1" applyProtection="1">
      <alignment horizontal="right" vertical="center" wrapText="1"/>
    </xf>
    <xf numFmtId="2" fontId="17" fillId="0" borderId="0" xfId="1" applyNumberFormat="1" applyFont="1" applyFill="1" applyAlignment="1">
      <alignment vertical="center"/>
    </xf>
    <xf numFmtId="4" fontId="18" fillId="0" borderId="3" xfId="1" applyNumberFormat="1" applyFont="1" applyFill="1" applyBorder="1" applyAlignment="1" applyProtection="1">
      <alignment horizontal="center" vertical="center" wrapText="1"/>
      <protection locked="0"/>
    </xf>
    <xf numFmtId="4" fontId="16" fillId="0" borderId="3" xfId="1" applyNumberFormat="1" applyFont="1" applyFill="1" applyBorder="1" applyAlignment="1" applyProtection="1">
      <alignment horizontal="right" vertical="center" wrapText="1"/>
      <protection locked="0"/>
    </xf>
    <xf numFmtId="2" fontId="16" fillId="0" borderId="3" xfId="1" applyNumberFormat="1" applyFont="1" applyFill="1" applyBorder="1" applyAlignment="1" applyProtection="1">
      <alignment horizontal="right" vertical="center" wrapText="1"/>
      <protection locked="0"/>
    </xf>
    <xf numFmtId="4" fontId="13" fillId="0" borderId="3" xfId="1" applyNumberFormat="1" applyFont="1" applyFill="1" applyBorder="1" applyAlignment="1" applyProtection="1">
      <alignment horizontal="center" vertical="center" wrapText="1"/>
      <protection locked="0"/>
    </xf>
    <xf numFmtId="4" fontId="13" fillId="0" borderId="3" xfId="2" applyNumberFormat="1" applyFont="1" applyFill="1" applyBorder="1" applyAlignment="1" applyProtection="1">
      <alignment horizontal="right" vertical="center" wrapText="1"/>
      <protection locked="0"/>
    </xf>
    <xf numFmtId="165" fontId="13" fillId="0" borderId="3" xfId="1" applyNumberFormat="1" applyFont="1" applyFill="1" applyBorder="1" applyAlignment="1" applyProtection="1">
      <alignment horizontal="right" vertical="center" wrapText="1"/>
      <protection locked="0"/>
    </xf>
    <xf numFmtId="165" fontId="13" fillId="0" borderId="3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3" xfId="3" applyFont="1" applyFill="1" applyBorder="1" applyAlignment="1" applyProtection="1">
      <alignment vertical="center" wrapText="1"/>
    </xf>
    <xf numFmtId="0" fontId="16" fillId="0" borderId="3" xfId="3" applyFont="1" applyFill="1" applyBorder="1" applyAlignment="1" applyProtection="1">
      <alignment horizontal="center" vertical="center" wrapText="1"/>
    </xf>
    <xf numFmtId="4" fontId="13" fillId="0" borderId="3" xfId="2" applyNumberFormat="1" applyFont="1" applyFill="1" applyBorder="1" applyAlignment="1">
      <alignment horizontal="right" vertical="center"/>
    </xf>
    <xf numFmtId="49" fontId="19" fillId="0" borderId="3" xfId="3" applyNumberFormat="1" applyFont="1" applyFill="1" applyBorder="1" applyAlignment="1" applyProtection="1">
      <alignment horizontal="center" vertical="center" wrapText="1"/>
    </xf>
    <xf numFmtId="0" fontId="19" fillId="0" borderId="3" xfId="3" applyFont="1" applyFill="1" applyBorder="1" applyAlignment="1" applyProtection="1">
      <alignment vertical="center" wrapText="1"/>
    </xf>
    <xf numFmtId="0" fontId="19" fillId="0" borderId="3" xfId="3" applyFont="1" applyFill="1" applyBorder="1" applyAlignment="1" applyProtection="1">
      <alignment horizontal="center" vertical="center" wrapText="1"/>
    </xf>
    <xf numFmtId="4" fontId="4" fillId="0" borderId="3" xfId="2" applyNumberFormat="1" applyFont="1" applyFill="1" applyBorder="1" applyAlignment="1">
      <alignment horizontal="right" vertical="center"/>
    </xf>
    <xf numFmtId="165" fontId="4" fillId="0" borderId="3" xfId="1" applyNumberFormat="1" applyFont="1" applyFill="1" applyBorder="1" applyAlignment="1" applyProtection="1">
      <alignment horizontal="right" vertical="center" wrapText="1"/>
      <protection locked="0"/>
    </xf>
    <xf numFmtId="49" fontId="16" fillId="0" borderId="3" xfId="3" applyNumberFormat="1" applyFont="1" applyFill="1" applyBorder="1" applyAlignment="1" applyProtection="1">
      <alignment horizontal="center" vertical="center" wrapText="1"/>
    </xf>
    <xf numFmtId="4" fontId="13" fillId="0" borderId="3" xfId="2" applyNumberFormat="1" applyFont="1" applyFill="1" applyBorder="1" applyAlignment="1" applyProtection="1">
      <alignment horizontal="right" vertical="center" wrapText="1"/>
    </xf>
    <xf numFmtId="4" fontId="4" fillId="0" borderId="3" xfId="2" applyNumberFormat="1" applyFont="1" applyFill="1" applyBorder="1" applyAlignment="1" applyProtection="1">
      <alignment horizontal="right" vertical="center" wrapText="1"/>
    </xf>
    <xf numFmtId="2" fontId="4" fillId="0" borderId="3" xfId="1" applyNumberFormat="1" applyFont="1" applyFill="1" applyBorder="1" applyAlignment="1" applyProtection="1">
      <alignment horizontal="right" vertical="center" wrapText="1"/>
    </xf>
    <xf numFmtId="165" fontId="13" fillId="0" borderId="3" xfId="2" applyNumberFormat="1" applyFont="1" applyFill="1" applyBorder="1" applyAlignment="1" applyProtection="1">
      <alignment horizontal="right" vertical="center" wrapText="1"/>
    </xf>
    <xf numFmtId="2" fontId="17" fillId="0" borderId="3" xfId="1" applyNumberFormat="1" applyFont="1" applyFill="1" applyBorder="1" applyAlignment="1">
      <alignment horizontal="center" vertical="center"/>
    </xf>
    <xf numFmtId="2" fontId="17" fillId="0" borderId="3" xfId="1" applyNumberFormat="1" applyFont="1" applyFill="1" applyBorder="1" applyAlignment="1">
      <alignment vertical="center" wrapText="1"/>
    </xf>
    <xf numFmtId="2" fontId="18" fillId="0" borderId="3" xfId="1" applyNumberFormat="1" applyFont="1" applyFill="1" applyBorder="1" applyAlignment="1">
      <alignment vertical="center"/>
    </xf>
    <xf numFmtId="165" fontId="17" fillId="0" borderId="3" xfId="1" applyNumberFormat="1" applyFont="1" applyFill="1" applyBorder="1" applyAlignment="1">
      <alignment vertical="center"/>
    </xf>
    <xf numFmtId="4" fontId="17" fillId="0" borderId="0" xfId="1" applyNumberFormat="1" applyFont="1" applyFill="1" applyAlignment="1">
      <alignment vertical="center"/>
    </xf>
    <xf numFmtId="2" fontId="20" fillId="0" borderId="0" xfId="1" applyNumberFormat="1" applyFont="1" applyFill="1" applyAlignment="1">
      <alignment vertical="center"/>
    </xf>
    <xf numFmtId="2" fontId="20" fillId="0" borderId="0" xfId="1" applyNumberFormat="1" applyFont="1" applyFill="1" applyAlignment="1">
      <alignment horizontal="center" vertical="center"/>
    </xf>
    <xf numFmtId="2" fontId="21" fillId="0" borderId="0" xfId="1" applyNumberFormat="1" applyFont="1" applyFill="1" applyAlignment="1">
      <alignment vertical="center"/>
    </xf>
    <xf numFmtId="4" fontId="20" fillId="0" borderId="0" xfId="1" applyNumberFormat="1" applyFont="1" applyFill="1" applyAlignment="1">
      <alignment vertical="center"/>
    </xf>
    <xf numFmtId="2" fontId="22" fillId="0" borderId="0" xfId="1" applyNumberFormat="1" applyFont="1" applyFill="1" applyAlignment="1">
      <alignment vertical="center"/>
    </xf>
    <xf numFmtId="2" fontId="22" fillId="0" borderId="0" xfId="1" applyNumberFormat="1" applyFont="1" applyFill="1" applyAlignment="1">
      <alignment horizontal="center" vertical="center"/>
    </xf>
    <xf numFmtId="2" fontId="7" fillId="0" borderId="0" xfId="1" applyNumberFormat="1" applyFont="1" applyFill="1" applyAlignment="1">
      <alignment vertical="center"/>
    </xf>
    <xf numFmtId="4" fontId="7" fillId="0" borderId="0" xfId="1" applyNumberFormat="1" applyFont="1" applyFill="1" applyAlignment="1">
      <alignment vertical="center"/>
    </xf>
    <xf numFmtId="0" fontId="22" fillId="0" borderId="0" xfId="1" applyFont="1" applyFill="1" applyAlignment="1" applyProtection="1">
      <alignment vertical="center"/>
      <protection locked="0"/>
    </xf>
    <xf numFmtId="4" fontId="22" fillId="0" borderId="0" xfId="1" applyNumberFormat="1" applyFont="1" applyFill="1" applyAlignment="1">
      <alignment vertical="center"/>
    </xf>
    <xf numFmtId="2" fontId="11" fillId="0" borderId="4" xfId="1" applyNumberFormat="1" applyFont="1" applyFill="1" applyBorder="1" applyAlignment="1" applyProtection="1">
      <alignment horizontal="center" vertical="center" wrapText="1"/>
    </xf>
    <xf numFmtId="2" fontId="11" fillId="0" borderId="5" xfId="1" applyNumberFormat="1" applyFont="1" applyFill="1" applyBorder="1" applyAlignment="1" applyProtection="1">
      <alignment horizontal="center" vertical="center" wrapText="1"/>
    </xf>
    <xf numFmtId="2" fontId="11" fillId="0" borderId="1" xfId="1" applyNumberFormat="1" applyFont="1" applyFill="1" applyBorder="1" applyAlignment="1" applyProtection="1">
      <alignment horizontal="center" vertical="center" wrapText="1"/>
    </xf>
    <xf numFmtId="2" fontId="11" fillId="0" borderId="7" xfId="1" applyNumberFormat="1" applyFont="1" applyFill="1" applyBorder="1" applyAlignment="1" applyProtection="1">
      <alignment horizontal="center" vertical="center" wrapText="1"/>
    </xf>
    <xf numFmtId="2" fontId="11" fillId="0" borderId="3" xfId="1" applyNumberFormat="1" applyFont="1" applyFill="1" applyBorder="1" applyAlignment="1" applyProtection="1">
      <alignment horizontal="center" vertical="center" wrapText="1"/>
    </xf>
    <xf numFmtId="4" fontId="11" fillId="0" borderId="2" xfId="1" applyNumberFormat="1" applyFont="1" applyFill="1" applyBorder="1" applyAlignment="1" applyProtection="1">
      <alignment horizontal="center" vertical="center" wrapText="1"/>
    </xf>
    <xf numFmtId="4" fontId="11" fillId="0" borderId="6" xfId="1" applyNumberFormat="1" applyFont="1" applyFill="1" applyBorder="1" applyAlignment="1" applyProtection="1">
      <alignment horizontal="center" vertical="center" wrapText="1"/>
    </xf>
    <xf numFmtId="2" fontId="11" fillId="0" borderId="2" xfId="1" applyNumberFormat="1" applyFont="1" applyFill="1" applyBorder="1" applyAlignment="1" applyProtection="1">
      <alignment vertical="center" wrapText="1"/>
    </xf>
    <xf numFmtId="4" fontId="11" fillId="0" borderId="4" xfId="1" applyNumberFormat="1" applyFont="1" applyFill="1" applyBorder="1" applyAlignment="1" applyProtection="1">
      <alignment horizontal="center" vertical="center" wrapText="1"/>
    </xf>
    <xf numFmtId="4" fontId="11" fillId="0" borderId="5" xfId="1" applyNumberFormat="1" applyFont="1" applyFill="1" applyBorder="1" applyAlignment="1" applyProtection="1">
      <alignment horizontal="center" vertical="center" wrapText="1"/>
    </xf>
    <xf numFmtId="4" fontId="11" fillId="0" borderId="1" xfId="1" applyNumberFormat="1" applyFont="1" applyFill="1" applyBorder="1" applyAlignment="1" applyProtection="1">
      <alignment horizontal="center" vertical="center" wrapText="1"/>
    </xf>
    <xf numFmtId="4" fontId="11" fillId="0" borderId="7" xfId="1" applyNumberFormat="1" applyFont="1" applyFill="1" applyBorder="1" applyAlignment="1" applyProtection="1">
      <alignment horizontal="center" vertical="center" wrapText="1"/>
    </xf>
    <xf numFmtId="2" fontId="5" fillId="0" borderId="0" xfId="0" applyNumberFormat="1" applyFont="1" applyFill="1" applyAlignment="1">
      <alignment horizontal="left" vertical="center" wrapText="1"/>
    </xf>
    <xf numFmtId="2" fontId="6" fillId="0" borderId="0" xfId="1" applyNumberFormat="1" applyFont="1" applyFill="1" applyAlignment="1" applyProtection="1">
      <alignment horizontal="center" vertical="center"/>
    </xf>
    <xf numFmtId="2" fontId="3" fillId="0" borderId="0" xfId="1" applyNumberFormat="1" applyFont="1" applyFill="1" applyBorder="1" applyAlignment="1" applyProtection="1">
      <alignment horizontal="right" vertical="center"/>
    </xf>
    <xf numFmtId="2" fontId="6" fillId="0" borderId="0" xfId="1" applyNumberFormat="1" applyFont="1" applyFill="1" applyBorder="1" applyAlignment="1">
      <alignment horizontal="center" vertical="center"/>
    </xf>
  </cellXfs>
  <cellStyles count="4">
    <cellStyle name="Обычный" xfId="0" builtinId="0"/>
    <cellStyle name="Обычный 3" xfId="1"/>
    <cellStyle name="Обычный 3 11 3 2" xfId="3"/>
    <cellStyle name="Обычный 3 15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6" Type="http://schemas.openxmlformats.org/officeDocument/2006/relationships/externalLink" Target="externalLinks/externalLink15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styles" Target="style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calcChain" Target="calcChain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to34\LOCALS~1\Temp\DOCUME~1\pto23\LOCALS~1\Temp\21.08%20&#1086;&#1087;&#1072;&#1083;&#1077;&#1085;&#1085;&#1103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2;&#1086;&#1080;%20&#1076;&#1086;&#1082;&#1091;&#1084;&#1077;&#1085;&#1090;&#1099;\PEV200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gera\Local%20Settings\Temporary%20Internet%20Files\OLKB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80;&#1077;&#1074;\2015\&#1054;&#1073;&#1108;&#1084;&#1080;%20&#1089;&#1087;&#1086;&#1078;&#1080;&#1074;&#1072;&#1085;&#1085;&#1103;%20&#1043;&#1042;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Mashburo2\&#1056;&#1072;&#1073;&#1086;&#1095;&#1080;&#1081;%20&#1089;&#1090;&#1086;&#1083;\&#1096;&#1087;&#1072;&#1085;&#1102;&#1082;\&#1092;&#1072;&#1082;&#1090;&#1099;%202007\&#1054;&#1090;&#1095;&#1077;&#1090;&#1085;&#1086;&#1089;&#1090;&#110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86;&#1080;%20&#1076;&#1086;&#1082;&#1091;&#1084;&#1077;&#1085;&#1090;&#1099;\PEV200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orary%20Internet%20Files\OLK82F2\&#1041;&#1090;&#1055;&#1088;&#1054;&#1069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Documents%20and%20Settings\Leontyeva\Local%20Settings\Temporary%20Internet%20Files\OLK7D\Documents%20and%20Settings\grechko\Local%20Settings\Temporary%20Internet%20Files\OLK30F\&#1082;&#1072;&#1079;&#1072;&#1085;&#1095;&#1077;&#1081;&#1089;&#1090;&#1074;&#1086;\&#1092;&#1080;&#1085;&#1087;&#1083;&#1072;&#1085;%20&#1084;&#1077;&#1089;&#1103;&#1095;&#1085;&#1099;&#1081;\&#1087;&#1091;_&#1041;_10.06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&#1057;&#1077;&#1088;&#1075;&#1077;&#1081;&#1095;&#1080;&#1082;%20&#1048;%20&#1043;\AppData\Local\Microsoft\Windows\Temporary%20Internet%20Files\Content.IE5\Q6I5L08X\&#1096;&#1072;&#1073;&#1083;&#1086;&#1085;&#1099;%20&#1053;&#1086;&#1074;&#1072;&#1103;%20&#1087;&#1072;&#1087;&#1082;&#1072;\&#1043;&#1083;&#1080;&#1085;&#1097;&#1080;&#1082;&#1086;&#1074;&#1072;%2016%2005%202014%20&#1053;&#1086;&#1074;&#1072;&#1103;%20&#1087;&#1072;&#1087;&#1082;&#1072;\reestr_budynkiv_16_05_201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54;&#1056;&#1048;&#1043;&#1059;&#1042;&#1040;&#1053;&#1053;&#1071;%20&#1041;&#1077;&#1088;&#1077;&#1079;&#1077;&#1085;&#1100;%202014\&#1055;&#1056;&#1054;&#1042;&#1045;&#1056;&#1045;&#1053;&#1054;%20&#1044;&#1051;&#1071;%20&#1057;&#1042;&#1054;&#1044;&#1040;\&#1053;&#1040;%20&#1047;&#1040;&#1052;&#1045;&#1053;&#1059;\&#1050;&#1088;&#1080;&#1084;\&#1044;&#1078;&#1072;&#1085;&#1082;&#1086;&#1081;&#1089;&#1100;&#1082;&#1072;%20&#1092;&#1110;&#1083;&#1110;&#1103;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  <sheetName val="Списки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a"/>
      <definedName name="b"/>
      <definedName name="d"/>
      <definedName name="ee"/>
      <definedName name="ekymay" refersTo="#ССЫЛКА!"/>
      <definedName name="ew"/>
      <definedName name="g"/>
      <definedName name="GER" refersTo="#ССЫЛКА!"/>
      <definedName name="gg" refersTo="#ССЫЛКА!"/>
      <definedName name="h"/>
      <definedName name="hhhhh" refersTo="#ССЫЛКА!"/>
      <definedName name="hopok" refersTo="#ССЫЛКА!"/>
      <definedName name="i"/>
      <definedName name="j"/>
      <definedName name="k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o"/>
      <definedName name="p"/>
      <definedName name="POLO" refersTo="#ССЫЛКА!"/>
      <definedName name="pppp" refersTo="#ССЫЛКА!"/>
      <definedName name="Q"/>
      <definedName name="qq"/>
      <definedName name="rr"/>
      <definedName name="tu"/>
      <definedName name="u"/>
      <definedName name="uuuu" refersTo="#ССЫЛКА!"/>
      <definedName name="v"/>
      <definedName name="VVVVV" refersTo="#ССЫЛКА!"/>
      <definedName name="x"/>
      <definedName name="xenia"/>
      <definedName name="yy"/>
      <definedName name="yyyyyyyyyyyyyyyyyyy"/>
      <definedName name="z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ьг"/>
      <definedName name="эээ" refersTo="#ССЫЛКА!"/>
      <definedName name="ююю"/>
      <definedName name="япк"/>
      <definedName name="яся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  <sheetName val="Infor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инструкция"/>
      <sheetName val="0"/>
      <sheetName val="Лист2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 t="str">
            <v xml:space="preserve"> </v>
          </cell>
          <cell r="E2" t="str">
            <v xml:space="preserve"> </v>
          </cell>
        </row>
        <row r="3">
          <cell r="B3" t="str">
            <v>0.</v>
          </cell>
          <cell r="C3" t="str">
            <v>Звичайна діяльність</v>
          </cell>
          <cell r="D3" t="str">
            <v xml:space="preserve"> </v>
          </cell>
          <cell r="E3" t="str">
            <v xml:space="preserve"> </v>
          </cell>
        </row>
        <row r="4">
          <cell r="B4" t="str">
            <v>1.1.</v>
          </cell>
          <cell r="C4" t="str">
            <v>Прямі витрати:</v>
          </cell>
          <cell r="D4" t="str">
            <v xml:space="preserve"> 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 xml:space="preserve"> 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 xml:space="preserve"> 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 утв."/>
      <sheetName val="812 (2)"/>
      <sheetName val="812"/>
      <sheetName val="0"/>
      <sheetName val="1"/>
      <sheetName val="2"/>
      <sheetName val="2 утв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3 утв_"/>
      <sheetName val="812 _2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1_Структура по елементах"/>
      <sheetName val="Inform"/>
      <sheetName val="Ini"/>
      <sheetName val="м_812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1">
        <row r="8">
          <cell r="AF8" t="str">
            <v>ЗАТВЕРДЖУЮ</v>
          </cell>
        </row>
      </sheetData>
      <sheetData sheetId="2">
        <row r="8">
          <cell r="AF8" t="str">
            <v>ЗАТВЕРДЖУЮ</v>
          </cell>
        </row>
      </sheetData>
      <sheetData sheetId="3" refreshError="1"/>
      <sheetData sheetId="4">
        <row r="8">
          <cell r="AF8" t="str">
            <v>ЗАТВЕРДЖУЮ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3 утв."/>
      <sheetName val="МТР Газ України"/>
    </sheetNames>
    <sheetDataSet>
      <sheetData sheetId="0" refreshError="1">
        <row r="4">
          <cell r="F4" t="str">
            <v>сентябрь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  <sheetName val="Технич лист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импортеры99"/>
      <sheetName val="импортеры96"/>
      <sheetName val="импортеры97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J207">
            <v>0</v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>
            <v>0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>
            <v>0</v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>
            <v>0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>
            <v>0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>
            <v>0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>
            <v>0</v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0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>
            <v>0</v>
          </cell>
          <cell r="AJ207">
            <v>0</v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>
            <v>0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>
            <v>0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>
            <v>0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>
            <v>0</v>
          </cell>
          <cell r="T187">
            <v>0</v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>
            <v>0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>
            <v>0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>
            <v>0</v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>
            <v>0</v>
          </cell>
          <cell r="T187">
            <v>0</v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>
            <v>0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>
            <v>0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>
            <v>0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>
            <v>0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>
            <v>0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>
            <v>0</v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>
            <v>0</v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>
            <v>0</v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>
            <v>0</v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>
            <v>0</v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>
            <v>0</v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>
            <v>0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>
            <v>0</v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>
            <v>0</v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>
            <v>0</v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>
            <v>0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>
            <v>0</v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>
            <v>0</v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>
            <v>0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>
            <v>0</v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>
            <v>0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>
            <v>0</v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>
            <v>0</v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>
            <v>0</v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>
            <v>0</v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>
            <v>0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>
            <v>0</v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>
        <row r="1">
          <cell r="L1" t="str">
            <v>п</v>
          </cell>
        </row>
      </sheetData>
      <sheetData sheetId="75">
        <row r="1">
          <cell r="L1" t="str">
            <v>п</v>
          </cell>
        </row>
      </sheetData>
      <sheetData sheetId="76">
        <row r="1">
          <cell r="L1" t="str">
            <v>п</v>
          </cell>
        </row>
      </sheetData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  <sheetName val="Ini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 t="str">
            <v xml:space="preserve"> </v>
          </cell>
          <cell r="E3" t="str">
            <v xml:space="preserve"> </v>
          </cell>
        </row>
        <row r="4">
          <cell r="B4" t="str">
            <v>1.1.</v>
          </cell>
          <cell r="C4" t="str">
            <v>Прямі витрати:</v>
          </cell>
          <cell r="D4" t="str">
            <v xml:space="preserve"> 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 xml:space="preserve"> 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 xml:space="preserve"> </v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  <sheetName val="м_812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  <sheetName val="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  <sheetName val="Ini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ВД (анал)"/>
      <sheetName val="МТР Газ України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>
            <v>0</v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>
            <v>0</v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>
            <v>0</v>
          </cell>
          <cell r="D11">
            <v>512</v>
          </cell>
          <cell r="E11">
            <v>0</v>
          </cell>
          <cell r="F11">
            <v>0</v>
          </cell>
          <cell r="G11">
            <v>190</v>
          </cell>
          <cell r="H11">
            <v>888</v>
          </cell>
          <cell r="I11">
            <v>1012</v>
          </cell>
          <cell r="J11">
            <v>0</v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>
            <v>0</v>
          </cell>
          <cell r="D12">
            <v>0</v>
          </cell>
          <cell r="E12">
            <v>409</v>
          </cell>
          <cell r="F12">
            <v>0</v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>
            <v>0</v>
          </cell>
          <cell r="I13">
            <v>0</v>
          </cell>
          <cell r="J13">
            <v>138</v>
          </cell>
          <cell r="K13">
            <v>0</v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>
            <v>0</v>
          </cell>
          <cell r="D15">
            <v>0</v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1511</v>
          </cell>
          <cell r="K16">
            <v>0</v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>
            <v>0</v>
          </cell>
          <cell r="D18">
            <v>119</v>
          </cell>
          <cell r="E18">
            <v>38</v>
          </cell>
          <cell r="F18">
            <v>0</v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>
            <v>0</v>
          </cell>
        </row>
        <row r="19">
          <cell r="A19" t="str">
            <v>7304</v>
          </cell>
          <cell r="B19" t="str">
            <v>СЛОВАКИЯ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>
            <v>0</v>
          </cell>
          <cell r="D20">
            <v>10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730</v>
          </cell>
          <cell r="K20">
            <v>0</v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>
            <v>0</v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>
            <v>0</v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>
            <v>0</v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>
            <v>0</v>
          </cell>
          <cell r="D23">
            <v>401</v>
          </cell>
          <cell r="E23">
            <v>50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>
            <v>0</v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>
            <v>0</v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>
            <v>0</v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>
            <v>0</v>
          </cell>
          <cell r="D27">
            <v>0</v>
          </cell>
          <cell r="E27">
            <v>20</v>
          </cell>
          <cell r="F27">
            <v>0</v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>
            <v>0</v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>
            <v>0</v>
          </cell>
          <cell r="E28">
            <v>20</v>
          </cell>
          <cell r="F28">
            <v>0</v>
          </cell>
          <cell r="G28">
            <v>15</v>
          </cell>
          <cell r="H28">
            <v>0</v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>
            <v>0</v>
          </cell>
          <cell r="E30">
            <v>0</v>
          </cell>
          <cell r="F30">
            <v>25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7304</v>
          </cell>
          <cell r="B31" t="str">
            <v>ЛИВАН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134</v>
          </cell>
          <cell r="J31">
            <v>0</v>
          </cell>
          <cell r="K31">
            <v>0</v>
          </cell>
        </row>
        <row r="32">
          <cell r="A32" t="str">
            <v>7304</v>
          </cell>
          <cell r="B32" t="str">
            <v>ИНДОНЕЗИЯ</v>
          </cell>
          <cell r="C32">
            <v>0</v>
          </cell>
          <cell r="D32">
            <v>0</v>
          </cell>
          <cell r="E32">
            <v>0</v>
          </cell>
          <cell r="F32">
            <v>114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7304</v>
          </cell>
          <cell r="B33" t="str">
            <v>ПАКИСТАН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107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7304</v>
          </cell>
          <cell r="B34" t="str">
            <v>МОЛДАВИЯ</v>
          </cell>
          <cell r="C34">
            <v>0</v>
          </cell>
          <cell r="D34">
            <v>0</v>
          </cell>
          <cell r="E34">
            <v>63</v>
          </cell>
          <cell r="F34">
            <v>0</v>
          </cell>
          <cell r="G34">
            <v>0</v>
          </cell>
          <cell r="H34">
            <v>0</v>
          </cell>
          <cell r="I34">
            <v>2</v>
          </cell>
          <cell r="J34">
            <v>0</v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36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</v>
          </cell>
          <cell r="J36">
            <v>0</v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>
            <v>0</v>
          </cell>
          <cell r="D37">
            <v>0</v>
          </cell>
          <cell r="E37">
            <v>1</v>
          </cell>
          <cell r="F37">
            <v>13</v>
          </cell>
          <cell r="G37">
            <v>0</v>
          </cell>
          <cell r="H37">
            <v>0</v>
          </cell>
          <cell r="I37">
            <v>10</v>
          </cell>
          <cell r="J37">
            <v>0</v>
          </cell>
          <cell r="K37">
            <v>0</v>
          </cell>
        </row>
        <row r="38">
          <cell r="A38" t="str">
            <v>7304</v>
          </cell>
          <cell r="B38" t="str">
            <v>СИНГАПУР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3</v>
          </cell>
          <cell r="J38">
            <v>0</v>
          </cell>
          <cell r="K38">
            <v>0</v>
          </cell>
        </row>
        <row r="39">
          <cell r="A39" t="str">
            <v>7304</v>
          </cell>
          <cell r="B39" t="str">
            <v>БАХРЕЙН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18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7304</v>
          </cell>
          <cell r="B40" t="str">
            <v>МАЛИ</v>
          </cell>
          <cell r="C40">
            <v>0</v>
          </cell>
          <cell r="D40">
            <v>0</v>
          </cell>
          <cell r="E40">
            <v>0</v>
          </cell>
          <cell r="F40">
            <v>17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7304</v>
          </cell>
          <cell r="B41" t="str">
            <v>АНГОЛА</v>
          </cell>
          <cell r="C41">
            <v>0</v>
          </cell>
          <cell r="D41">
            <v>0</v>
          </cell>
          <cell r="E41">
            <v>0</v>
          </cell>
          <cell r="F41">
            <v>9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</row>
        <row r="42">
          <cell r="A42" t="str">
            <v>7304</v>
          </cell>
          <cell r="B42" t="str">
            <v>АРМЕНИЯ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</v>
          </cell>
          <cell r="K42">
            <v>0</v>
          </cell>
        </row>
        <row r="43">
          <cell r="A43" t="str">
            <v>7304</v>
          </cell>
          <cell r="B43" t="str">
            <v>НИДЕРЛАНДЫ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5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5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7304</v>
          </cell>
          <cell r="B47" t="str">
            <v>КОРЕЯ (КНДР)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7304</v>
          </cell>
          <cell r="B48" t="str">
            <v>ЧЕХИЯ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>
            <v>0</v>
          </cell>
          <cell r="D49">
            <v>0</v>
          </cell>
          <cell r="E49">
            <v>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A50" t="str">
            <v>7304</v>
          </cell>
          <cell r="B50" t="str">
            <v>КАНАДА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>
            <v>0</v>
          </cell>
          <cell r="D51">
            <v>0</v>
          </cell>
          <cell r="E51">
            <v>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>7304</v>
          </cell>
          <cell r="B52" t="str">
            <v>РОССИЯ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</row>
        <row r="53">
          <cell r="A53" t="str">
            <v>7304</v>
          </cell>
          <cell r="B53" t="str">
            <v>ГРЕЦИЯ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7304</v>
          </cell>
          <cell r="B54" t="str">
            <v>ГРУЗИЯ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7304</v>
          </cell>
          <cell r="B56" t="str">
            <v>ИОРДАНИЯ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>7304</v>
          </cell>
          <cell r="B57" t="str">
            <v>ИСПАНИЯ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7304</v>
          </cell>
          <cell r="B58" t="str">
            <v>ЙЕМЕН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7304</v>
          </cell>
          <cell r="B59" t="str">
            <v>кипр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7304</v>
          </cell>
          <cell r="B60" t="str">
            <v>КОЛУМБИЯ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7304</v>
          </cell>
          <cell r="B61" t="str">
            <v>ЛЕСОТО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7304</v>
          </cell>
          <cell r="B62" t="str">
            <v>МАЛЬТА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7304</v>
          </cell>
          <cell r="B63" t="str">
            <v>НОВАЯ ЗЕЛАНДИЯ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7304</v>
          </cell>
          <cell r="B64" t="str">
            <v>ПАНАМА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7304</v>
          </cell>
          <cell r="B66" t="str">
            <v>ФРАНЦИЯ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7304</v>
          </cell>
          <cell r="B67" t="str">
            <v>ХОРВАТИЯ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7304</v>
          </cell>
          <cell r="B68" t="str">
            <v>ШРИ-ЛАНКА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7304</v>
          </cell>
          <cell r="B69" t="str">
            <v>ЭФИОПИЯ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>
            <v>0</v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>
            <v>0</v>
          </cell>
          <cell r="D73">
            <v>0</v>
          </cell>
          <cell r="E73">
            <v>37</v>
          </cell>
          <cell r="F73">
            <v>0</v>
          </cell>
          <cell r="G73">
            <v>0</v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>
            <v>0</v>
          </cell>
          <cell r="C74">
            <v>0</v>
          </cell>
          <cell r="D74">
            <v>0</v>
          </cell>
          <cell r="E74">
            <v>135</v>
          </cell>
          <cell r="F74">
            <v>72</v>
          </cell>
          <cell r="G74">
            <v>0</v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>
            <v>0</v>
          </cell>
          <cell r="D75">
            <v>0</v>
          </cell>
          <cell r="E75">
            <v>0</v>
          </cell>
          <cell r="F75">
            <v>497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7305</v>
          </cell>
          <cell r="B76" t="str">
            <v>ЛАТВИЯ</v>
          </cell>
          <cell r="C76">
            <v>0</v>
          </cell>
          <cell r="D76">
            <v>0</v>
          </cell>
          <cell r="E76">
            <v>0</v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>
            <v>0</v>
          </cell>
          <cell r="K76">
            <v>0</v>
          </cell>
        </row>
        <row r="77">
          <cell r="A77" t="str">
            <v>7305</v>
          </cell>
          <cell r="B77" t="str">
            <v>АЗЕРБАЙДЖАН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>
            <v>0</v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>
            <v>0</v>
          </cell>
          <cell r="I78">
            <v>36</v>
          </cell>
          <cell r="J78">
            <v>0</v>
          </cell>
          <cell r="K78">
            <v>0</v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  <sheetName val="Цены СНГ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</sheetNames>
    <sheetDataSet>
      <sheetData sheetId="0" refreshError="1"/>
      <sheetData sheetId="1">
        <row r="22">
          <cell r="F22">
            <v>0</v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showZeros="0" tabSelected="1" topLeftCell="B1" zoomScale="120" zoomScaleNormal="120" zoomScaleSheetLayoutView="70" workbookViewId="0">
      <selection activeCell="P86" sqref="P86"/>
    </sheetView>
  </sheetViews>
  <sheetFormatPr defaultColWidth="9.28515625" defaultRowHeight="15" outlineLevelRow="1" outlineLevelCol="1" x14ac:dyDescent="0.25"/>
  <cols>
    <col min="1" max="1" width="5" style="1" hidden="1" customWidth="1"/>
    <col min="2" max="2" width="5.5703125" style="2" customWidth="1"/>
    <col min="3" max="3" width="40" style="1" customWidth="1"/>
    <col min="4" max="4" width="11" style="3" customWidth="1"/>
    <col min="5" max="6" width="11.7109375" style="4" hidden="1" customWidth="1" outlineLevel="1"/>
    <col min="7" max="7" width="12" style="4" hidden="1" customWidth="1" outlineLevel="1"/>
    <col min="8" max="8" width="11" style="4" customWidth="1" collapsed="1"/>
    <col min="9" max="10" width="10.7109375" style="4" hidden="1" customWidth="1" outlineLevel="1"/>
    <col min="11" max="11" width="11.42578125" style="4" hidden="1" customWidth="1" outlineLevel="1"/>
    <col min="12" max="12" width="11.28515625" style="4" customWidth="1" collapsed="1"/>
    <col min="13" max="14" width="8.42578125" style="1" hidden="1" customWidth="1" outlineLevel="1"/>
    <col min="15" max="15" width="8.28515625" style="1" hidden="1" customWidth="1" outlineLevel="1"/>
    <col min="16" max="16" width="10.5703125" style="1" customWidth="1" collapsed="1"/>
    <col min="17" max="17" width="12" style="1" hidden="1" customWidth="1" outlineLevel="1"/>
    <col min="18" max="18" width="10.7109375" style="1" hidden="1" customWidth="1" outlineLevel="1"/>
    <col min="19" max="19" width="10.5703125" style="1" hidden="1" customWidth="1" outlineLevel="1"/>
    <col min="20" max="20" width="11" style="1" hidden="1" customWidth="1" outlineLevel="1"/>
    <col min="21" max="22" width="10.28515625" style="1" hidden="1" customWidth="1" outlineLevel="1"/>
    <col min="23" max="23" width="9.7109375" style="1" hidden="1" customWidth="1" outlineLevel="1"/>
    <col min="24" max="24" width="10.42578125" style="1" customWidth="1" collapsed="1"/>
    <col min="25" max="26" width="9.7109375" style="1" hidden="1" customWidth="1" outlineLevel="1"/>
    <col min="27" max="27" width="9.5703125" style="1" hidden="1" customWidth="1" outlineLevel="1"/>
    <col min="28" max="28" width="10.5703125" style="1" customWidth="1" collapsed="1"/>
    <col min="29" max="35" width="9.28515625" style="1"/>
    <col min="36" max="37" width="13.5703125" style="4" hidden="1" customWidth="1"/>
    <col min="38" max="16384" width="9.28515625" style="1"/>
  </cols>
  <sheetData>
    <row r="1" spans="1:37" ht="123" customHeight="1" x14ac:dyDescent="0.25">
      <c r="U1" s="97" t="s">
        <v>0</v>
      </c>
      <c r="V1" s="97"/>
      <c r="W1" s="97"/>
      <c r="X1" s="97"/>
      <c r="Y1" s="97"/>
      <c r="Z1" s="97"/>
      <c r="AA1" s="97"/>
      <c r="AB1" s="97"/>
    </row>
    <row r="2" spans="1:37" ht="18.75" x14ac:dyDescent="0.25">
      <c r="A2" s="5"/>
      <c r="B2" s="98" t="s">
        <v>1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6"/>
      <c r="R2" s="6"/>
      <c r="S2" s="6"/>
      <c r="T2" s="6"/>
      <c r="U2" s="7"/>
      <c r="V2" s="7"/>
      <c r="W2" s="7"/>
      <c r="X2" s="7"/>
      <c r="Y2" s="7"/>
      <c r="Z2" s="7"/>
      <c r="AA2" s="7"/>
      <c r="AB2" s="7"/>
      <c r="AJ2" s="6"/>
      <c r="AK2" s="6"/>
    </row>
    <row r="3" spans="1:37" ht="15" customHeight="1" x14ac:dyDescent="0.25">
      <c r="A3" s="5"/>
      <c r="B3" s="98" t="s">
        <v>2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8"/>
      <c r="R3" s="9"/>
      <c r="S3" s="9"/>
      <c r="T3" s="9"/>
      <c r="U3" s="9"/>
      <c r="V3" s="9"/>
      <c r="W3" s="9"/>
      <c r="X3" s="9"/>
      <c r="Y3" s="9"/>
      <c r="Z3" s="9"/>
      <c r="AA3" s="99"/>
      <c r="AB3" s="99"/>
      <c r="AJ3" s="9"/>
      <c r="AK3" s="9"/>
    </row>
    <row r="4" spans="1:37" ht="15" customHeight="1" x14ac:dyDescent="0.25">
      <c r="A4" s="5"/>
      <c r="B4" s="10"/>
      <c r="C4" s="100" t="s">
        <v>3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9"/>
      <c r="S4" s="9"/>
      <c r="T4" s="9"/>
      <c r="U4" s="9"/>
      <c r="V4" s="9"/>
      <c r="W4" s="9"/>
      <c r="X4" s="9"/>
      <c r="Y4" s="9"/>
      <c r="Z4" s="9"/>
      <c r="AA4" s="11"/>
      <c r="AB4" s="11"/>
      <c r="AJ4" s="9"/>
      <c r="AK4" s="9"/>
    </row>
    <row r="5" spans="1:37" ht="14.65" customHeight="1" x14ac:dyDescent="0.25">
      <c r="A5" s="5"/>
      <c r="B5" s="1"/>
      <c r="D5" s="1"/>
      <c r="E5" s="1"/>
      <c r="F5" s="1"/>
      <c r="G5" s="1"/>
      <c r="H5" s="1"/>
      <c r="I5" s="1"/>
      <c r="J5" s="1"/>
      <c r="K5" s="1"/>
      <c r="L5" s="1"/>
      <c r="Q5" s="12"/>
      <c r="R5" s="12"/>
      <c r="S5" s="12"/>
      <c r="T5" s="12"/>
      <c r="U5" s="12"/>
      <c r="V5" s="12"/>
      <c r="W5" s="12"/>
      <c r="X5" s="12"/>
      <c r="Y5" s="9"/>
      <c r="Z5" s="9"/>
      <c r="AA5" s="99" t="s">
        <v>4</v>
      </c>
      <c r="AB5" s="99"/>
      <c r="AJ5" s="13"/>
      <c r="AK5" s="13"/>
    </row>
    <row r="6" spans="1:37" s="14" customFormat="1" ht="25.15" customHeight="1" x14ac:dyDescent="0.25">
      <c r="A6" s="92" t="s">
        <v>5</v>
      </c>
      <c r="B6" s="89" t="s">
        <v>5</v>
      </c>
      <c r="C6" s="89" t="s">
        <v>6</v>
      </c>
      <c r="D6" s="89" t="s">
        <v>7</v>
      </c>
      <c r="E6" s="93" t="s">
        <v>8</v>
      </c>
      <c r="F6" s="93"/>
      <c r="G6" s="93"/>
      <c r="H6" s="94"/>
      <c r="I6" s="93" t="s">
        <v>9</v>
      </c>
      <c r="J6" s="93"/>
      <c r="K6" s="93"/>
      <c r="L6" s="94"/>
      <c r="M6" s="85" t="s">
        <v>10</v>
      </c>
      <c r="N6" s="85"/>
      <c r="O6" s="85"/>
      <c r="P6" s="86"/>
      <c r="Q6" s="85" t="s">
        <v>11</v>
      </c>
      <c r="R6" s="85"/>
      <c r="S6" s="85"/>
      <c r="T6" s="86"/>
      <c r="U6" s="89" t="s">
        <v>12</v>
      </c>
      <c r="V6" s="89"/>
      <c r="W6" s="89"/>
      <c r="X6" s="89"/>
      <c r="Y6" s="89" t="s">
        <v>13</v>
      </c>
      <c r="Z6" s="89"/>
      <c r="AA6" s="89"/>
      <c r="AB6" s="89"/>
      <c r="AJ6" s="90" t="s">
        <v>8</v>
      </c>
      <c r="AK6" s="91"/>
    </row>
    <row r="7" spans="1:37" s="14" customFormat="1" ht="91.9" customHeight="1" x14ac:dyDescent="0.25">
      <c r="A7" s="92"/>
      <c r="B7" s="89"/>
      <c r="C7" s="89"/>
      <c r="D7" s="89"/>
      <c r="E7" s="95"/>
      <c r="F7" s="95"/>
      <c r="G7" s="95"/>
      <c r="H7" s="96"/>
      <c r="I7" s="95"/>
      <c r="J7" s="95"/>
      <c r="K7" s="95"/>
      <c r="L7" s="96"/>
      <c r="M7" s="87"/>
      <c r="N7" s="87"/>
      <c r="O7" s="87"/>
      <c r="P7" s="88"/>
      <c r="Q7" s="87"/>
      <c r="R7" s="87"/>
      <c r="S7" s="87"/>
      <c r="T7" s="88"/>
      <c r="U7" s="89"/>
      <c r="V7" s="89"/>
      <c r="W7" s="89"/>
      <c r="X7" s="89"/>
      <c r="Y7" s="89"/>
      <c r="Z7" s="89"/>
      <c r="AA7" s="89"/>
      <c r="AB7" s="89"/>
      <c r="AJ7" s="90" t="s">
        <v>14</v>
      </c>
      <c r="AK7" s="91"/>
    </row>
    <row r="8" spans="1:37" s="14" customFormat="1" ht="59.65" customHeight="1" x14ac:dyDescent="0.25">
      <c r="A8" s="92"/>
      <c r="B8" s="89"/>
      <c r="C8" s="89"/>
      <c r="D8" s="89"/>
      <c r="E8" s="15" t="s">
        <v>15</v>
      </c>
      <c r="F8" s="15" t="s">
        <v>16</v>
      </c>
      <c r="G8" s="15" t="s">
        <v>17</v>
      </c>
      <c r="H8" s="15" t="s">
        <v>18</v>
      </c>
      <c r="I8" s="15" t="s">
        <v>15</v>
      </c>
      <c r="J8" s="15" t="s">
        <v>16</v>
      </c>
      <c r="K8" s="15" t="s">
        <v>17</v>
      </c>
      <c r="L8" s="15" t="s">
        <v>18</v>
      </c>
      <c r="M8" s="15" t="s">
        <v>15</v>
      </c>
      <c r="N8" s="15" t="s">
        <v>16</v>
      </c>
      <c r="O8" s="15" t="s">
        <v>17</v>
      </c>
      <c r="P8" s="15" t="s">
        <v>18</v>
      </c>
      <c r="Q8" s="15" t="s">
        <v>15</v>
      </c>
      <c r="R8" s="15" t="s">
        <v>16</v>
      </c>
      <c r="S8" s="15" t="s">
        <v>17</v>
      </c>
      <c r="T8" s="15" t="s">
        <v>18</v>
      </c>
      <c r="U8" s="15" t="s">
        <v>15</v>
      </c>
      <c r="V8" s="15" t="s">
        <v>16</v>
      </c>
      <c r="W8" s="15" t="s">
        <v>17</v>
      </c>
      <c r="X8" s="15" t="s">
        <v>18</v>
      </c>
      <c r="Y8" s="15" t="s">
        <v>15</v>
      </c>
      <c r="Z8" s="15" t="s">
        <v>16</v>
      </c>
      <c r="AA8" s="15" t="s">
        <v>17</v>
      </c>
      <c r="AB8" s="15" t="s">
        <v>18</v>
      </c>
      <c r="AJ8" s="15" t="s">
        <v>18</v>
      </c>
      <c r="AK8" s="15" t="s">
        <v>19</v>
      </c>
    </row>
    <row r="9" spans="1:37" s="19" customFormat="1" ht="11.25" customHeight="1" x14ac:dyDescent="0.25">
      <c r="A9" s="16">
        <v>1</v>
      </c>
      <c r="B9" s="17">
        <v>1</v>
      </c>
      <c r="C9" s="17">
        <v>2</v>
      </c>
      <c r="D9" s="18">
        <v>3</v>
      </c>
      <c r="E9" s="17">
        <f>D9+1</f>
        <v>4</v>
      </c>
      <c r="F9" s="17">
        <f t="shared" ref="F9:AA9" si="0">E9+1</f>
        <v>5</v>
      </c>
      <c r="G9" s="17">
        <f t="shared" si="0"/>
        <v>6</v>
      </c>
      <c r="H9" s="17">
        <v>4</v>
      </c>
      <c r="I9" s="17">
        <f t="shared" si="0"/>
        <v>5</v>
      </c>
      <c r="J9" s="17">
        <f t="shared" si="0"/>
        <v>6</v>
      </c>
      <c r="K9" s="17">
        <f t="shared" si="0"/>
        <v>7</v>
      </c>
      <c r="L9" s="17">
        <v>5</v>
      </c>
      <c r="M9" s="17">
        <f t="shared" si="0"/>
        <v>6</v>
      </c>
      <c r="N9" s="17">
        <f t="shared" si="0"/>
        <v>7</v>
      </c>
      <c r="O9" s="17">
        <f t="shared" si="0"/>
        <v>8</v>
      </c>
      <c r="P9" s="17">
        <v>6</v>
      </c>
      <c r="Q9" s="17">
        <f t="shared" si="0"/>
        <v>7</v>
      </c>
      <c r="R9" s="17">
        <f t="shared" si="0"/>
        <v>8</v>
      </c>
      <c r="S9" s="17">
        <f t="shared" si="0"/>
        <v>9</v>
      </c>
      <c r="T9" s="17">
        <f t="shared" si="0"/>
        <v>10</v>
      </c>
      <c r="U9" s="17">
        <f t="shared" si="0"/>
        <v>11</v>
      </c>
      <c r="V9" s="17">
        <f t="shared" si="0"/>
        <v>12</v>
      </c>
      <c r="W9" s="17">
        <f t="shared" si="0"/>
        <v>13</v>
      </c>
      <c r="X9" s="17">
        <v>7</v>
      </c>
      <c r="Y9" s="17">
        <f t="shared" si="0"/>
        <v>8</v>
      </c>
      <c r="Z9" s="17">
        <f t="shared" si="0"/>
        <v>9</v>
      </c>
      <c r="AA9" s="17">
        <f t="shared" si="0"/>
        <v>10</v>
      </c>
      <c r="AB9" s="17">
        <v>8</v>
      </c>
      <c r="AJ9" s="17"/>
      <c r="AK9" s="17"/>
    </row>
    <row r="10" spans="1:37" x14ac:dyDescent="0.25">
      <c r="A10" s="20">
        <v>1</v>
      </c>
      <c r="B10" s="21">
        <v>1</v>
      </c>
      <c r="C10" s="22" t="s">
        <v>20</v>
      </c>
      <c r="D10" s="23" t="s">
        <v>21</v>
      </c>
      <c r="E10" s="24">
        <f t="shared" ref="E10:M10" si="1">E11+E21+E22+E26</f>
        <v>174489.72580999997</v>
      </c>
      <c r="F10" s="24">
        <f t="shared" si="1"/>
        <v>177064.86379</v>
      </c>
      <c r="G10" s="24">
        <f t="shared" si="1"/>
        <v>186441.38600186596</v>
      </c>
      <c r="H10" s="24">
        <f t="shared" si="1"/>
        <v>187726.95285814398</v>
      </c>
      <c r="I10" s="24">
        <f t="shared" si="1"/>
        <v>119139.07229268496</v>
      </c>
      <c r="J10" s="24">
        <f t="shared" si="1"/>
        <v>106635.51718878887</v>
      </c>
      <c r="K10" s="24">
        <f t="shared" si="1"/>
        <v>118929.61106072475</v>
      </c>
      <c r="L10" s="24">
        <f t="shared" si="1"/>
        <v>117966.52809410499</v>
      </c>
      <c r="M10" s="24">
        <f t="shared" si="1"/>
        <v>0</v>
      </c>
      <c r="N10" s="24"/>
      <c r="O10" s="24">
        <f>O11+O21+O22+O26</f>
        <v>-5.5890982391679996E-5</v>
      </c>
      <c r="P10" s="24">
        <f>P11+P21+P22+P26</f>
        <v>0</v>
      </c>
      <c r="Q10" s="24">
        <f t="shared" ref="Q10:S10" si="2">Q11+Q21+Q22+Q26</f>
        <v>55350.653517315055</v>
      </c>
      <c r="R10" s="24">
        <f t="shared" si="2"/>
        <v>70429.346601211131</v>
      </c>
      <c r="S10" s="24">
        <f t="shared" si="2"/>
        <v>67511.774997032218</v>
      </c>
      <c r="T10" s="24">
        <f>T11+T21+T22+T26</f>
        <v>69760.424764039024</v>
      </c>
      <c r="U10" s="24">
        <f t="shared" ref="U10:V10" si="3">U11+U21+U22+U26</f>
        <v>47929.828140104873</v>
      </c>
      <c r="V10" s="24">
        <f t="shared" si="3"/>
        <v>60372.942635680025</v>
      </c>
      <c r="W10" s="24">
        <v>57659.632050624183</v>
      </c>
      <c r="X10" s="24">
        <f t="shared" ref="X10:Z10" si="4">X11+X21+X22+X26</f>
        <v>62084.997948371849</v>
      </c>
      <c r="Y10" s="24">
        <f t="shared" si="4"/>
        <v>7420.8253772101707</v>
      </c>
      <c r="Z10" s="24">
        <f t="shared" si="4"/>
        <v>10079.313790957796</v>
      </c>
      <c r="AA10" s="24">
        <v>9852.142946408032</v>
      </c>
      <c r="AB10" s="25">
        <f t="shared" ref="AB10" si="5">AB11+AB21+AB22+AB26</f>
        <v>7675.4268156671551</v>
      </c>
      <c r="AJ10" s="26">
        <f>L10+P10+T10</f>
        <v>187726.95285814401</v>
      </c>
      <c r="AK10" s="26">
        <f>AJ10-H10</f>
        <v>0</v>
      </c>
    </row>
    <row r="11" spans="1:37" x14ac:dyDescent="0.25">
      <c r="A11" s="20" t="s">
        <v>22</v>
      </c>
      <c r="B11" s="23" t="s">
        <v>22</v>
      </c>
      <c r="C11" s="22" t="s">
        <v>23</v>
      </c>
      <c r="D11" s="23" t="s">
        <v>21</v>
      </c>
      <c r="E11" s="24">
        <f>SUM(E12:E20)</f>
        <v>150535.17930999998</v>
      </c>
      <c r="F11" s="24">
        <f>SUM(F12:F20)</f>
        <v>155504.96632000001</v>
      </c>
      <c r="G11" s="24">
        <f t="shared" ref="G11" si="6">SUM(G12:G20)</f>
        <v>158966.78773003048</v>
      </c>
      <c r="H11" s="24">
        <f>SUM(H12:H20)</f>
        <v>156841.95826512499</v>
      </c>
      <c r="I11" s="24">
        <f t="shared" ref="I11:M11" si="7">SUM(I12:I20)</f>
        <v>101471.32886558975</v>
      </c>
      <c r="J11" s="24">
        <f t="shared" si="7"/>
        <v>90576.485903529203</v>
      </c>
      <c r="K11" s="24">
        <f t="shared" si="7"/>
        <v>98512.636094756192</v>
      </c>
      <c r="L11" s="24">
        <f t="shared" si="7"/>
        <v>95085.645007655534</v>
      </c>
      <c r="M11" s="24">
        <f t="shared" si="7"/>
        <v>0</v>
      </c>
      <c r="N11" s="24"/>
      <c r="O11" s="24">
        <f t="shared" ref="O11:S11" si="8">SUM(O12:O20)</f>
        <v>0</v>
      </c>
      <c r="P11" s="24">
        <f t="shared" si="8"/>
        <v>0</v>
      </c>
      <c r="Q11" s="24">
        <f t="shared" si="8"/>
        <v>49063.850444410258</v>
      </c>
      <c r="R11" s="24">
        <f t="shared" si="8"/>
        <v>64928.480416470789</v>
      </c>
      <c r="S11" s="24">
        <f t="shared" si="8"/>
        <v>60454.151635274298</v>
      </c>
      <c r="T11" s="24">
        <f>SUM(T12:T20)</f>
        <v>61756.313257469476</v>
      </c>
      <c r="U11" s="24">
        <f t="shared" ref="U11:V11" si="9">SUM(U12:U20)</f>
        <v>42348.258023729475</v>
      </c>
      <c r="V11" s="24">
        <f t="shared" si="9"/>
        <v>55395.37414117164</v>
      </c>
      <c r="W11" s="24">
        <v>51740.86240990887</v>
      </c>
      <c r="X11" s="24">
        <f>SUM(X12:X20)</f>
        <v>55091.735633322882</v>
      </c>
      <c r="Y11" s="24">
        <f t="shared" ref="Y11:Z11" si="10">SUM(Y12:Y20)</f>
        <v>6715.5924206807776</v>
      </c>
      <c r="Z11" s="24">
        <f t="shared" si="10"/>
        <v>9533.1062752991475</v>
      </c>
      <c r="AA11" s="24">
        <v>8713.2892253654263</v>
      </c>
      <c r="AB11" s="24">
        <f t="shared" ref="AB11" si="11">SUM(AB12:AB20)</f>
        <v>6664.5776241465819</v>
      </c>
      <c r="AJ11" s="26">
        <f>L11+P11+T11</f>
        <v>156841.95826512499</v>
      </c>
      <c r="AK11" s="26">
        <f>AJ11-H11</f>
        <v>0</v>
      </c>
    </row>
    <row r="12" spans="1:37" x14ac:dyDescent="0.25">
      <c r="A12" s="20" t="s">
        <v>24</v>
      </c>
      <c r="B12" s="27" t="s">
        <v>24</v>
      </c>
      <c r="C12" s="28" t="s">
        <v>25</v>
      </c>
      <c r="D12" s="27" t="s">
        <v>21</v>
      </c>
      <c r="E12" s="29">
        <f>I12+Q12+M12</f>
        <v>111525.13953</v>
      </c>
      <c r="F12" s="29">
        <f>J12+R12+N12</f>
        <v>112616.77077</v>
      </c>
      <c r="G12" s="29">
        <f>K12+S12+O12</f>
        <v>115907.70908695308</v>
      </c>
      <c r="H12" s="29">
        <f>L12+T12+P12</f>
        <v>110752.27254122338</v>
      </c>
      <c r="I12" s="29">
        <v>73415.853510000001</v>
      </c>
      <c r="J12" s="29">
        <v>61269.038869999997</v>
      </c>
      <c r="K12" s="29">
        <v>66062.055139017713</v>
      </c>
      <c r="L12" s="29">
        <v>62800.068313925913</v>
      </c>
      <c r="M12" s="29"/>
      <c r="N12" s="29"/>
      <c r="O12" s="29">
        <v>0</v>
      </c>
      <c r="P12" s="29">
        <v>0</v>
      </c>
      <c r="Q12" s="29">
        <f>U12+Y12</f>
        <v>38109.28602</v>
      </c>
      <c r="R12" s="29">
        <f>V12+Z12</f>
        <v>51347.731899999999</v>
      </c>
      <c r="S12" s="29">
        <f>W12+AA12</f>
        <v>49845.653947935367</v>
      </c>
      <c r="T12" s="29">
        <f>X12+AB12</f>
        <v>47952.204227297465</v>
      </c>
      <c r="U12" s="29">
        <v>32085.028739999998</v>
      </c>
      <c r="V12" s="29">
        <v>42394.506759999997</v>
      </c>
      <c r="W12" s="29">
        <v>41802.307687209584</v>
      </c>
      <c r="X12" s="29">
        <v>41896.260749372668</v>
      </c>
      <c r="Y12" s="29">
        <v>6024.2572799999998</v>
      </c>
      <c r="Z12" s="29">
        <v>8953.2251400000005</v>
      </c>
      <c r="AA12" s="29">
        <v>8043.3462607257861</v>
      </c>
      <c r="AB12" s="29">
        <v>6055.9434779247931</v>
      </c>
      <c r="AJ12" s="30">
        <f>L12+P12+T12</f>
        <v>110752.27254122338</v>
      </c>
      <c r="AK12" s="30">
        <f>AJ12-H12</f>
        <v>0</v>
      </c>
    </row>
    <row r="13" spans="1:37" x14ac:dyDescent="0.25">
      <c r="A13" s="20" t="s">
        <v>26</v>
      </c>
      <c r="B13" s="27" t="s">
        <v>27</v>
      </c>
      <c r="C13" s="28" t="s">
        <v>28</v>
      </c>
      <c r="D13" s="27" t="s">
        <v>21</v>
      </c>
      <c r="E13" s="29">
        <v>1405.1094699999999</v>
      </c>
      <c r="F13" s="29">
        <v>1979.0902100000001</v>
      </c>
      <c r="G13" s="29">
        <f t="shared" ref="G13:H21" si="12">K13+S13+O13</f>
        <v>2256.7542737172325</v>
      </c>
      <c r="H13" s="29">
        <f t="shared" si="12"/>
        <v>2306.5445466644396</v>
      </c>
      <c r="I13" s="29">
        <f>E13/$E$57*$I$57</f>
        <v>1036.3424581192437</v>
      </c>
      <c r="J13" s="29">
        <f>F13/$F$57*$J$57</f>
        <v>1474.1383461106559</v>
      </c>
      <c r="K13" s="29">
        <v>1677.0434625182049</v>
      </c>
      <c r="L13" s="29">
        <v>1708.7837249563786</v>
      </c>
      <c r="M13" s="29">
        <v>0</v>
      </c>
      <c r="N13" s="29"/>
      <c r="O13" s="29">
        <v>0</v>
      </c>
      <c r="P13" s="29">
        <v>0</v>
      </c>
      <c r="Q13" s="29">
        <f t="shared" ref="Q13:T28" si="13">U13+Y13</f>
        <v>368.76701188075617</v>
      </c>
      <c r="R13" s="29">
        <f t="shared" si="13"/>
        <v>504.95186388934411</v>
      </c>
      <c r="S13" s="29">
        <f t="shared" si="13"/>
        <v>579.7108111990276</v>
      </c>
      <c r="T13" s="29">
        <f t="shared" si="13"/>
        <v>597.76082170806092</v>
      </c>
      <c r="U13" s="29">
        <f>E13/$E$57*$U$57</f>
        <v>327.39993754371756</v>
      </c>
      <c r="V13" s="29">
        <f>F13/$F$57*$V$57</f>
        <v>454.81275963930642</v>
      </c>
      <c r="W13" s="29">
        <v>486.16574926784028</v>
      </c>
      <c r="X13" s="29">
        <v>522.26886449952883</v>
      </c>
      <c r="Y13" s="29">
        <f>E13/$E$57*$Y$57</f>
        <v>41.367074337038645</v>
      </c>
      <c r="Z13" s="29">
        <f>F13/$F$57*$Z$57</f>
        <v>50.139104250037676</v>
      </c>
      <c r="AA13" s="29">
        <v>93.545061931187362</v>
      </c>
      <c r="AB13" s="29">
        <v>75.491957208532099</v>
      </c>
      <c r="AJ13" s="30" t="e">
        <f>#REF!+#REF!+#REF!</f>
        <v>#REF!</v>
      </c>
      <c r="AK13" s="30" t="e">
        <f>AJ13-#REF!</f>
        <v>#REF!</v>
      </c>
    </row>
    <row r="14" spans="1:37" x14ac:dyDescent="0.25">
      <c r="A14" s="20"/>
      <c r="B14" s="27" t="s">
        <v>29</v>
      </c>
      <c r="C14" s="28" t="s">
        <v>30</v>
      </c>
      <c r="D14" s="27" t="s">
        <v>21</v>
      </c>
      <c r="E14" s="29">
        <f>I14+Q14+M14</f>
        <v>19308.708480000001</v>
      </c>
      <c r="F14" s="29">
        <f>J14+R14+N14</f>
        <v>22826.937839999999</v>
      </c>
      <c r="G14" s="29">
        <f t="shared" si="12"/>
        <v>22805.620765759999</v>
      </c>
      <c r="H14" s="29">
        <f t="shared" si="12"/>
        <v>24645.697680132515</v>
      </c>
      <c r="I14" s="29">
        <v>13548.46515</v>
      </c>
      <c r="J14" s="29">
        <v>14364.68742</v>
      </c>
      <c r="K14" s="29">
        <v>17440.173807039999</v>
      </c>
      <c r="L14" s="29">
        <v>16414.003972678649</v>
      </c>
      <c r="M14" s="29"/>
      <c r="N14" s="29"/>
      <c r="O14" s="29"/>
      <c r="P14" s="29">
        <v>0</v>
      </c>
      <c r="Q14" s="29">
        <f t="shared" si="13"/>
        <v>5760.2433300000002</v>
      </c>
      <c r="R14" s="29">
        <f t="shared" si="13"/>
        <v>8462.2504200000003</v>
      </c>
      <c r="S14" s="29">
        <f t="shared" si="13"/>
        <v>5365.4469587199992</v>
      </c>
      <c r="T14" s="29">
        <f t="shared" si="13"/>
        <v>8231.6937074538637</v>
      </c>
      <c r="U14" s="29">
        <v>5665.933</v>
      </c>
      <c r="V14" s="29">
        <v>8390.6096300000008</v>
      </c>
      <c r="W14" s="29">
        <v>5333.2165239999995</v>
      </c>
      <c r="X14" s="29">
        <v>8204.7689542664848</v>
      </c>
      <c r="Y14" s="29">
        <v>94.310330000000008</v>
      </c>
      <c r="Z14" s="29">
        <f>118.80079-47.16</f>
        <v>71.64079000000001</v>
      </c>
      <c r="AA14" s="29">
        <v>32.230434720000005</v>
      </c>
      <c r="AB14" s="29">
        <v>26.92475318737814</v>
      </c>
      <c r="AJ14" s="30">
        <f>L13+P13+T13</f>
        <v>2306.5445466644396</v>
      </c>
      <c r="AK14" s="30">
        <f>AJ14-H13</f>
        <v>0</v>
      </c>
    </row>
    <row r="15" spans="1:37" x14ac:dyDescent="0.25">
      <c r="A15" s="20" t="s">
        <v>29</v>
      </c>
      <c r="B15" s="27" t="s">
        <v>31</v>
      </c>
      <c r="C15" s="28" t="s">
        <v>32</v>
      </c>
      <c r="D15" s="27" t="s">
        <v>21</v>
      </c>
      <c r="E15" s="29">
        <f>I15+Q15+M15</f>
        <v>17852.953799999999</v>
      </c>
      <c r="F15" s="29">
        <v>17172.764660000001</v>
      </c>
      <c r="G15" s="29">
        <f t="shared" si="12"/>
        <v>17168.788168697767</v>
      </c>
      <c r="H15" s="29">
        <f t="shared" si="12"/>
        <v>17852.953249600003</v>
      </c>
      <c r="I15" s="29">
        <v>13143.73416</v>
      </c>
      <c r="J15" s="29">
        <f t="shared" ref="J15:J21" si="14">F15/$F$57*$J$57</f>
        <v>12791.246587006219</v>
      </c>
      <c r="K15" s="29">
        <v>12718.121617608049</v>
      </c>
      <c r="L15" s="29">
        <v>13211.185424000001</v>
      </c>
      <c r="M15" s="29">
        <v>0</v>
      </c>
      <c r="N15" s="29"/>
      <c r="O15" s="29"/>
      <c r="P15" s="29">
        <v>0</v>
      </c>
      <c r="Q15" s="29">
        <f t="shared" si="13"/>
        <v>4709.2196400000003</v>
      </c>
      <c r="R15" s="29">
        <f t="shared" si="13"/>
        <v>4381.518072993782</v>
      </c>
      <c r="S15" s="29">
        <f t="shared" si="13"/>
        <v>4450.6665510897192</v>
      </c>
      <c r="T15" s="29">
        <f t="shared" si="13"/>
        <v>4641.7678256000008</v>
      </c>
      <c r="U15" s="29">
        <v>4166.6119200000003</v>
      </c>
      <c r="V15" s="29">
        <f t="shared" ref="V15:V35" si="15">F15/$F$57*$V$57</f>
        <v>3946.4560262015325</v>
      </c>
      <c r="W15" s="29">
        <v>3940.8171307211178</v>
      </c>
      <c r="X15" s="29">
        <v>4177.5910618000007</v>
      </c>
      <c r="Y15" s="29">
        <v>542.60771999999997</v>
      </c>
      <c r="Z15" s="29">
        <f t="shared" ref="Z15:Z21" si="16">F15/$F$57*$Z$57</f>
        <v>435.06204679224948</v>
      </c>
      <c r="AA15" s="29">
        <v>509.84942036860173</v>
      </c>
      <c r="AB15" s="29">
        <v>464.17676380000006</v>
      </c>
      <c r="AJ15" s="30">
        <f t="shared" ref="AJ15:AJ72" si="17">L15+P15+T15</f>
        <v>17852.953249600003</v>
      </c>
      <c r="AK15" s="30">
        <f t="shared" ref="AK15:AK67" si="18">AJ15-H15</f>
        <v>0</v>
      </c>
    </row>
    <row r="16" spans="1:37" ht="17.25" hidden="1" customHeight="1" x14ac:dyDescent="0.25">
      <c r="A16" s="20"/>
      <c r="B16" s="27" t="s">
        <v>33</v>
      </c>
      <c r="C16" s="28" t="s">
        <v>25</v>
      </c>
      <c r="D16" s="27" t="s">
        <v>21</v>
      </c>
      <c r="E16" s="29"/>
      <c r="F16" s="29">
        <v>0</v>
      </c>
      <c r="G16" s="29">
        <f t="shared" si="12"/>
        <v>0</v>
      </c>
      <c r="H16" s="29">
        <f t="shared" si="12"/>
        <v>0</v>
      </c>
      <c r="I16" s="29"/>
      <c r="J16" s="29">
        <f t="shared" si="14"/>
        <v>0</v>
      </c>
      <c r="K16" s="29"/>
      <c r="L16" s="29"/>
      <c r="M16" s="29">
        <v>0</v>
      </c>
      <c r="N16" s="29"/>
      <c r="O16" s="29"/>
      <c r="P16" s="29"/>
      <c r="Q16" s="29">
        <f t="shared" si="13"/>
        <v>0</v>
      </c>
      <c r="R16" s="29">
        <f t="shared" si="13"/>
        <v>0</v>
      </c>
      <c r="S16" s="29">
        <f t="shared" si="13"/>
        <v>0</v>
      </c>
      <c r="T16" s="29">
        <f t="shared" si="13"/>
        <v>0</v>
      </c>
      <c r="U16" s="29"/>
      <c r="V16" s="29">
        <f t="shared" si="15"/>
        <v>0</v>
      </c>
      <c r="W16" s="29"/>
      <c r="X16" s="29"/>
      <c r="Y16" s="29"/>
      <c r="Z16" s="29">
        <f t="shared" si="16"/>
        <v>0</v>
      </c>
      <c r="AA16" s="29"/>
      <c r="AB16" s="29"/>
      <c r="AJ16" s="30">
        <f t="shared" si="17"/>
        <v>0</v>
      </c>
      <c r="AK16" s="30">
        <f t="shared" si="18"/>
        <v>0</v>
      </c>
    </row>
    <row r="17" spans="1:37" ht="14.25" hidden="1" customHeight="1" x14ac:dyDescent="0.25">
      <c r="A17" s="20"/>
      <c r="B17" s="27" t="s">
        <v>34</v>
      </c>
      <c r="C17" s="28" t="s">
        <v>28</v>
      </c>
      <c r="D17" s="27" t="s">
        <v>21</v>
      </c>
      <c r="E17" s="29"/>
      <c r="F17" s="29">
        <v>0</v>
      </c>
      <c r="G17" s="29">
        <f t="shared" si="12"/>
        <v>0</v>
      </c>
      <c r="H17" s="29">
        <f t="shared" si="12"/>
        <v>0</v>
      </c>
      <c r="I17" s="29"/>
      <c r="J17" s="29">
        <f t="shared" si="14"/>
        <v>0</v>
      </c>
      <c r="K17" s="29"/>
      <c r="L17" s="29"/>
      <c r="M17" s="29">
        <v>0</v>
      </c>
      <c r="N17" s="29"/>
      <c r="O17" s="29"/>
      <c r="P17" s="29"/>
      <c r="Q17" s="29">
        <f t="shared" si="13"/>
        <v>0</v>
      </c>
      <c r="R17" s="29">
        <f t="shared" si="13"/>
        <v>0</v>
      </c>
      <c r="S17" s="29">
        <f t="shared" si="13"/>
        <v>0</v>
      </c>
      <c r="T17" s="29">
        <f t="shared" si="13"/>
        <v>0</v>
      </c>
      <c r="U17" s="29"/>
      <c r="V17" s="29">
        <f t="shared" si="15"/>
        <v>0</v>
      </c>
      <c r="W17" s="29"/>
      <c r="X17" s="29"/>
      <c r="Y17" s="29"/>
      <c r="Z17" s="29">
        <f t="shared" si="16"/>
        <v>0</v>
      </c>
      <c r="AA17" s="29"/>
      <c r="AB17" s="29"/>
      <c r="AJ17" s="30">
        <f t="shared" si="17"/>
        <v>0</v>
      </c>
      <c r="AK17" s="30">
        <f t="shared" si="18"/>
        <v>0</v>
      </c>
    </row>
    <row r="18" spans="1:37" ht="15.75" hidden="1" customHeight="1" x14ac:dyDescent="0.25">
      <c r="A18" s="20"/>
      <c r="B18" s="27" t="s">
        <v>35</v>
      </c>
      <c r="C18" s="28" t="s">
        <v>36</v>
      </c>
      <c r="D18" s="27" t="s">
        <v>21</v>
      </c>
      <c r="E18" s="29"/>
      <c r="F18" s="29">
        <v>0</v>
      </c>
      <c r="G18" s="29">
        <f t="shared" si="12"/>
        <v>0</v>
      </c>
      <c r="H18" s="29">
        <f t="shared" si="12"/>
        <v>0</v>
      </c>
      <c r="I18" s="29"/>
      <c r="J18" s="29">
        <f t="shared" si="14"/>
        <v>0</v>
      </c>
      <c r="K18" s="29"/>
      <c r="L18" s="29"/>
      <c r="M18" s="29">
        <v>0</v>
      </c>
      <c r="N18" s="29"/>
      <c r="O18" s="29"/>
      <c r="P18" s="29"/>
      <c r="Q18" s="29">
        <f t="shared" si="13"/>
        <v>0</v>
      </c>
      <c r="R18" s="29">
        <f t="shared" si="13"/>
        <v>0</v>
      </c>
      <c r="S18" s="29">
        <f t="shared" si="13"/>
        <v>0</v>
      </c>
      <c r="T18" s="29">
        <f t="shared" si="13"/>
        <v>0</v>
      </c>
      <c r="U18" s="29"/>
      <c r="V18" s="29">
        <f t="shared" si="15"/>
        <v>0</v>
      </c>
      <c r="W18" s="29"/>
      <c r="X18" s="29"/>
      <c r="Y18" s="29"/>
      <c r="Z18" s="29">
        <f t="shared" si="16"/>
        <v>0</v>
      </c>
      <c r="AA18" s="29"/>
      <c r="AB18" s="29"/>
      <c r="AJ18" s="30">
        <f t="shared" si="17"/>
        <v>0</v>
      </c>
      <c r="AK18" s="30">
        <f t="shared" si="18"/>
        <v>0</v>
      </c>
    </row>
    <row r="19" spans="1:37" ht="26.25" customHeight="1" x14ac:dyDescent="0.25">
      <c r="A19" s="20" t="s">
        <v>37</v>
      </c>
      <c r="B19" s="27" t="s">
        <v>38</v>
      </c>
      <c r="C19" s="28" t="s">
        <v>39</v>
      </c>
      <c r="D19" s="27" t="s">
        <v>21</v>
      </c>
      <c r="E19" s="29">
        <v>2.8885999999999998</v>
      </c>
      <c r="F19" s="29">
        <v>2.48075</v>
      </c>
      <c r="G19" s="29">
        <f t="shared" si="12"/>
        <v>75.298226902393708</v>
      </c>
      <c r="H19" s="29">
        <f t="shared" si="12"/>
        <v>120.63737900000001</v>
      </c>
      <c r="I19" s="29">
        <f>E19/$E$57*$I$57</f>
        <v>2.1304950884170237</v>
      </c>
      <c r="J19" s="29">
        <f t="shared" si="14"/>
        <v>1.8478029367413271</v>
      </c>
      <c r="K19" s="29">
        <v>55.955759400367157</v>
      </c>
      <c r="L19" s="29">
        <v>89.373166520761117</v>
      </c>
      <c r="M19" s="29"/>
      <c r="N19" s="29"/>
      <c r="O19" s="29">
        <v>0</v>
      </c>
      <c r="P19" s="29">
        <v>0</v>
      </c>
      <c r="Q19" s="29">
        <f t="shared" si="13"/>
        <v>0.75810491158297599</v>
      </c>
      <c r="R19" s="29">
        <f t="shared" si="13"/>
        <v>0.632947063258673</v>
      </c>
      <c r="S19" s="29">
        <f t="shared" si="13"/>
        <v>19.342467502026555</v>
      </c>
      <c r="T19" s="29">
        <f t="shared" si="13"/>
        <v>31.264212479238893</v>
      </c>
      <c r="U19" s="29">
        <f t="shared" ref="U19:V25" si="19">E19/$E$57*$U$57</f>
        <v>0.6730631881577045</v>
      </c>
      <c r="V19" s="29">
        <f t="shared" si="15"/>
        <v>0.57009869877291219</v>
      </c>
      <c r="W19" s="29">
        <v>16.221269336622928</v>
      </c>
      <c r="X19" s="29">
        <v>27.315816222861539</v>
      </c>
      <c r="Y19" s="29">
        <f>E19/$E$57*$Y$57</f>
        <v>8.5041723425271512E-2</v>
      </c>
      <c r="Z19" s="29">
        <f t="shared" si="16"/>
        <v>6.2848364485760838E-2</v>
      </c>
      <c r="AA19" s="29">
        <v>3.1211981654036256</v>
      </c>
      <c r="AB19" s="29">
        <v>3.948396256377352</v>
      </c>
      <c r="AJ19" s="30">
        <f t="shared" si="17"/>
        <v>120.63737900000001</v>
      </c>
      <c r="AK19" s="30">
        <f t="shared" si="18"/>
        <v>0</v>
      </c>
    </row>
    <row r="20" spans="1:37" ht="25.5" x14ac:dyDescent="0.25">
      <c r="A20" s="20" t="s">
        <v>40</v>
      </c>
      <c r="B20" s="27" t="s">
        <v>41</v>
      </c>
      <c r="C20" s="28" t="s">
        <v>42</v>
      </c>
      <c r="D20" s="27" t="s">
        <v>21</v>
      </c>
      <c r="E20" s="29">
        <f>261.04943+179.33</f>
        <v>440.37942999999996</v>
      </c>
      <c r="F20" s="29">
        <v>906.92209000000003</v>
      </c>
      <c r="G20" s="29">
        <f t="shared" si="12"/>
        <v>752.61720799999989</v>
      </c>
      <c r="H20" s="29">
        <f t="shared" si="12"/>
        <v>1163.8528685046726</v>
      </c>
      <c r="I20" s="29">
        <f>E20/$E$57*$I$57</f>
        <v>324.80309238208417</v>
      </c>
      <c r="J20" s="29">
        <f t="shared" si="14"/>
        <v>675.52687747559492</v>
      </c>
      <c r="K20" s="29">
        <v>559.28630917184728</v>
      </c>
      <c r="L20" s="29">
        <v>862.23040557382797</v>
      </c>
      <c r="M20" s="29">
        <v>0</v>
      </c>
      <c r="N20" s="29"/>
      <c r="O20" s="29">
        <v>0</v>
      </c>
      <c r="P20" s="29">
        <v>0</v>
      </c>
      <c r="Q20" s="29">
        <f t="shared" si="13"/>
        <v>115.57633761791573</v>
      </c>
      <c r="R20" s="29">
        <f t="shared" si="13"/>
        <v>231.39521252440505</v>
      </c>
      <c r="S20" s="29">
        <f t="shared" si="13"/>
        <v>193.33089882815258</v>
      </c>
      <c r="T20" s="29">
        <f t="shared" si="13"/>
        <v>301.62246293084468</v>
      </c>
      <c r="U20" s="29">
        <f t="shared" si="19"/>
        <v>102.61136299760183</v>
      </c>
      <c r="V20" s="29">
        <f t="shared" si="15"/>
        <v>208.41886663203059</v>
      </c>
      <c r="W20" s="29">
        <v>162.13404937370518</v>
      </c>
      <c r="X20" s="29">
        <v>263.53018716134301</v>
      </c>
      <c r="Y20" s="29">
        <f>E20/$E$57*$Y$57</f>
        <v>12.964974620313894</v>
      </c>
      <c r="Z20" s="29">
        <f t="shared" si="16"/>
        <v>22.976345892374479</v>
      </c>
      <c r="AA20" s="29">
        <v>31.196849454447413</v>
      </c>
      <c r="AB20" s="29">
        <v>38.09227576950169</v>
      </c>
      <c r="AJ20" s="30">
        <f t="shared" si="17"/>
        <v>1163.8528685046726</v>
      </c>
      <c r="AK20" s="30">
        <f t="shared" si="18"/>
        <v>0</v>
      </c>
    </row>
    <row r="21" spans="1:37" s="32" customFormat="1" ht="14.25" x14ac:dyDescent="0.25">
      <c r="A21" s="31" t="s">
        <v>43</v>
      </c>
      <c r="B21" s="23" t="s">
        <v>43</v>
      </c>
      <c r="C21" s="22" t="s">
        <v>44</v>
      </c>
      <c r="D21" s="23" t="s">
        <v>21</v>
      </c>
      <c r="E21" s="24">
        <f>12793.08379+91.87</f>
        <v>12884.953790000001</v>
      </c>
      <c r="F21" s="24">
        <v>12492.641610000001</v>
      </c>
      <c r="G21" s="24">
        <f t="shared" si="12"/>
        <v>17138.647680000002</v>
      </c>
      <c r="H21" s="24">
        <f t="shared" si="12"/>
        <v>19977.986940000003</v>
      </c>
      <c r="I21" s="24">
        <f>E21/$E$57*$I$57</f>
        <v>9503.3340594320161</v>
      </c>
      <c r="J21" s="24">
        <f t="shared" si="14"/>
        <v>9305.2261834585915</v>
      </c>
      <c r="K21" s="24">
        <v>12736.10396261873</v>
      </c>
      <c r="L21" s="24">
        <v>14800.520106941407</v>
      </c>
      <c r="M21" s="29"/>
      <c r="N21" s="29"/>
      <c r="O21" s="24">
        <v>0</v>
      </c>
      <c r="P21" s="24"/>
      <c r="Q21" s="24">
        <f t="shared" si="13"/>
        <v>3381.6197305679862</v>
      </c>
      <c r="R21" s="29">
        <f t="shared" si="13"/>
        <v>3187.4154265414086</v>
      </c>
      <c r="S21" s="24">
        <f t="shared" si="13"/>
        <v>4402.5437173812707</v>
      </c>
      <c r="T21" s="24">
        <f t="shared" si="13"/>
        <v>5177.4668330585964</v>
      </c>
      <c r="U21" s="24">
        <f t="shared" si="19"/>
        <v>3002.2807163200514</v>
      </c>
      <c r="V21" s="24">
        <f t="shared" si="15"/>
        <v>2870.9215866561876</v>
      </c>
      <c r="W21" s="24">
        <v>3692.1270462735133</v>
      </c>
      <c r="X21" s="24">
        <v>4523.5981109616778</v>
      </c>
      <c r="Y21" s="24">
        <f>E21/$E$57*$Y$57</f>
        <v>379.33901424793476</v>
      </c>
      <c r="Z21" s="24">
        <f t="shared" si="16"/>
        <v>316.49383988522101</v>
      </c>
      <c r="AA21" s="24">
        <v>710.41667110775722</v>
      </c>
      <c r="AB21" s="24">
        <v>653.86872209691865</v>
      </c>
      <c r="AJ21" s="26">
        <f t="shared" si="17"/>
        <v>19977.986940000003</v>
      </c>
      <c r="AK21" s="26">
        <f t="shared" si="18"/>
        <v>0</v>
      </c>
    </row>
    <row r="22" spans="1:37" x14ac:dyDescent="0.25">
      <c r="A22" s="20" t="s">
        <v>45</v>
      </c>
      <c r="B22" s="23" t="s">
        <v>45</v>
      </c>
      <c r="C22" s="22" t="s">
        <v>46</v>
      </c>
      <c r="D22" s="23" t="s">
        <v>21</v>
      </c>
      <c r="E22" s="24">
        <f>SUM(E23:E25)</f>
        <v>9285.7699899999971</v>
      </c>
      <c r="F22" s="24">
        <f>SUM(F23:F25)</f>
        <v>7164.4630100000013</v>
      </c>
      <c r="G22" s="24">
        <f t="shared" ref="G22" si="20">SUM(G23:G25)</f>
        <v>8069.0525290324367</v>
      </c>
      <c r="H22" s="24">
        <f>SUM(H23:H25)</f>
        <v>8369.3799996661692</v>
      </c>
      <c r="I22" s="24">
        <f t="shared" ref="I22:AB22" si="21">SUM(I23:I25)</f>
        <v>6848.7458823877278</v>
      </c>
      <c r="J22" s="24">
        <f t="shared" si="21"/>
        <v>5336.4973455820254</v>
      </c>
      <c r="K22" s="24">
        <f t="shared" si="21"/>
        <v>5996.2894692880491</v>
      </c>
      <c r="L22" s="24">
        <f t="shared" si="21"/>
        <v>6200.3833188857006</v>
      </c>
      <c r="M22" s="29">
        <v>0</v>
      </c>
      <c r="N22" s="29"/>
      <c r="O22" s="24">
        <f t="shared" ref="O22" si="22">SUM(O23:O25)</f>
        <v>-5.5890982391679996E-5</v>
      </c>
      <c r="P22" s="24">
        <f t="shared" si="21"/>
        <v>0</v>
      </c>
      <c r="Q22" s="24">
        <f t="shared" si="21"/>
        <v>2437.0241076122693</v>
      </c>
      <c r="R22" s="24">
        <f t="shared" si="21"/>
        <v>1827.9656644179759</v>
      </c>
      <c r="S22" s="24">
        <f t="shared" si="21"/>
        <v>2072.7631156353696</v>
      </c>
      <c r="T22" s="24">
        <f t="shared" si="21"/>
        <v>2168.9966807804685</v>
      </c>
      <c r="U22" s="24">
        <f t="shared" si="19"/>
        <v>2163.6467333547516</v>
      </c>
      <c r="V22" s="24">
        <f t="shared" si="19"/>
        <v>1669.3679688944628</v>
      </c>
      <c r="W22" s="24">
        <v>1738.2915993637462</v>
      </c>
      <c r="X22" s="24">
        <f t="shared" si="21"/>
        <v>1895.0713938353551</v>
      </c>
      <c r="Y22" s="24">
        <f t="shared" si="21"/>
        <v>273.37737425751789</v>
      </c>
      <c r="Z22" s="24">
        <f t="shared" si="21"/>
        <v>181.50752095020911</v>
      </c>
      <c r="AA22" s="24">
        <v>334.47151627162327</v>
      </c>
      <c r="AB22" s="24">
        <f t="shared" si="21"/>
        <v>273.92528694511327</v>
      </c>
      <c r="AJ22" s="26">
        <f t="shared" si="17"/>
        <v>8369.3799996661692</v>
      </c>
      <c r="AK22" s="26">
        <f t="shared" si="18"/>
        <v>0</v>
      </c>
    </row>
    <row r="23" spans="1:37" x14ac:dyDescent="0.25">
      <c r="A23" s="20" t="s">
        <v>47</v>
      </c>
      <c r="B23" s="27" t="s">
        <v>47</v>
      </c>
      <c r="C23" s="28" t="s">
        <v>48</v>
      </c>
      <c r="D23" s="27" t="s">
        <v>21</v>
      </c>
      <c r="E23" s="29">
        <f>2769.54814+20.21</f>
        <v>2789.7581399999999</v>
      </c>
      <c r="F23" s="29">
        <v>2633.53125</v>
      </c>
      <c r="G23" s="29">
        <f t="shared" ref="G23:H25" si="23">K23+S23+O23</f>
        <v>3770.5024900000003</v>
      </c>
      <c r="H23" s="29">
        <f t="shared" si="23"/>
        <v>4395.1571299999996</v>
      </c>
      <c r="I23" s="29">
        <f>E23/$E$57*$I$57</f>
        <v>2057.5939954100295</v>
      </c>
      <c r="J23" s="29">
        <f>F23/$F$57*$J$57</f>
        <v>1961.6030546206018</v>
      </c>
      <c r="K23" s="29">
        <v>2801.9428720733695</v>
      </c>
      <c r="L23" s="29">
        <v>3256.1144258978011</v>
      </c>
      <c r="M23" s="29">
        <v>0</v>
      </c>
      <c r="N23" s="29"/>
      <c r="O23" s="29">
        <v>0</v>
      </c>
      <c r="P23" s="29">
        <v>0</v>
      </c>
      <c r="Q23" s="29">
        <f>U23+Y23</f>
        <v>732.16414458997019</v>
      </c>
      <c r="R23" s="29">
        <f t="shared" si="13"/>
        <v>671.92819537939818</v>
      </c>
      <c r="S23" s="29">
        <f t="shared" si="13"/>
        <v>968.55961792663084</v>
      </c>
      <c r="T23" s="29">
        <f t="shared" si="13"/>
        <v>1139.0427041021985</v>
      </c>
      <c r="U23" s="29">
        <f t="shared" si="19"/>
        <v>650.03237135543441</v>
      </c>
      <c r="V23" s="29">
        <f t="shared" si="15"/>
        <v>605.20920641048099</v>
      </c>
      <c r="W23" s="29">
        <v>812.26795026634375</v>
      </c>
      <c r="X23" s="29">
        <v>995.19158513614207</v>
      </c>
      <c r="Y23" s="29">
        <f>E23/$E$57*$Y$57</f>
        <v>82.131773234535729</v>
      </c>
      <c r="Z23" s="29">
        <f t="shared" ref="Z23:Z25" si="24">F23/$F$57*$Z$57</f>
        <v>66.718988968917202</v>
      </c>
      <c r="AA23" s="29">
        <v>156.29166766028706</v>
      </c>
      <c r="AB23" s="29">
        <v>143.85111896605633</v>
      </c>
      <c r="AJ23" s="30">
        <f t="shared" si="17"/>
        <v>4395.1571299999996</v>
      </c>
      <c r="AK23" s="30">
        <f t="shared" si="18"/>
        <v>0</v>
      </c>
    </row>
    <row r="24" spans="1:37" x14ac:dyDescent="0.25">
      <c r="A24" s="20" t="s">
        <v>49</v>
      </c>
      <c r="B24" s="27" t="s">
        <v>49</v>
      </c>
      <c r="C24" s="28" t="s">
        <v>50</v>
      </c>
      <c r="D24" s="27" t="s">
        <v>21</v>
      </c>
      <c r="E24" s="29">
        <v>3638.98153</v>
      </c>
      <c r="F24" s="29">
        <v>2272.6419999999998</v>
      </c>
      <c r="G24" s="29">
        <f t="shared" si="23"/>
        <v>475.61943367215616</v>
      </c>
      <c r="H24" s="29">
        <f t="shared" si="23"/>
        <v>399.76060526896435</v>
      </c>
      <c r="I24" s="29">
        <f>E24/$E$57*$I$57</f>
        <v>2683.9411052084979</v>
      </c>
      <c r="J24" s="29">
        <f t="shared" ref="J24:J25" si="25">F24/$F$57*$J$57</f>
        <v>1692.7923256118845</v>
      </c>
      <c r="K24" s="29">
        <v>353.44320432931755</v>
      </c>
      <c r="L24" s="29">
        <v>296.15921233785593</v>
      </c>
      <c r="M24" s="29"/>
      <c r="N24" s="29"/>
      <c r="O24" s="29">
        <v>0</v>
      </c>
      <c r="P24" s="29">
        <v>0</v>
      </c>
      <c r="Q24" s="29">
        <f>U24+Y24</f>
        <v>955.04042479150223</v>
      </c>
      <c r="R24" s="29">
        <f t="shared" si="13"/>
        <v>579.8496743881152</v>
      </c>
      <c r="S24" s="29">
        <f t="shared" si="13"/>
        <v>122.17622934283861</v>
      </c>
      <c r="T24" s="29">
        <f t="shared" si="13"/>
        <v>103.60139293110842</v>
      </c>
      <c r="U24" s="29">
        <f t="shared" si="19"/>
        <v>847.90712117593364</v>
      </c>
      <c r="V24" s="29">
        <f t="shared" si="15"/>
        <v>522.27360555342875</v>
      </c>
      <c r="W24" s="29">
        <v>102.4612564294372</v>
      </c>
      <c r="X24" s="29">
        <v>90.517444238132228</v>
      </c>
      <c r="Y24" s="29">
        <f>E24/$E$57*$Y$57</f>
        <v>107.13330361556858</v>
      </c>
      <c r="Z24" s="29">
        <f t="shared" si="24"/>
        <v>57.576068834686474</v>
      </c>
      <c r="AA24" s="29">
        <v>19.714972913401411</v>
      </c>
      <c r="AB24" s="29">
        <v>13.08394869297619</v>
      </c>
      <c r="AJ24" s="30">
        <f t="shared" si="17"/>
        <v>399.76060526896435</v>
      </c>
      <c r="AK24" s="30">
        <f t="shared" si="18"/>
        <v>0</v>
      </c>
    </row>
    <row r="25" spans="1:37" x14ac:dyDescent="0.25">
      <c r="A25" s="20" t="s">
        <v>51</v>
      </c>
      <c r="B25" s="27" t="s">
        <v>52</v>
      </c>
      <c r="C25" s="28" t="s">
        <v>53</v>
      </c>
      <c r="D25" s="27" t="s">
        <v>21</v>
      </c>
      <c r="E25" s="29">
        <f>21001.39032-297.5+6.09-17852.95</f>
        <v>2857.030319999998</v>
      </c>
      <c r="F25" s="29">
        <v>2258.2897600000015</v>
      </c>
      <c r="G25" s="29">
        <f t="shared" si="23"/>
        <v>3822.93060536028</v>
      </c>
      <c r="H25" s="29">
        <f t="shared" si="23"/>
        <v>3574.4622643972048</v>
      </c>
      <c r="I25" s="29">
        <f>E25/$E$57*$I$57</f>
        <v>2107.2107817692008</v>
      </c>
      <c r="J25" s="29">
        <f t="shared" si="25"/>
        <v>1682.1019653495391</v>
      </c>
      <c r="K25" s="29">
        <v>2840.9033928853623</v>
      </c>
      <c r="L25" s="29">
        <v>2648.1096806500432</v>
      </c>
      <c r="M25" s="29">
        <v>0</v>
      </c>
      <c r="N25" s="29"/>
      <c r="O25" s="29">
        <v>-5.5890982391679996E-5</v>
      </c>
      <c r="P25" s="29">
        <v>0</v>
      </c>
      <c r="Q25" s="29">
        <f>U25+Y25</f>
        <v>749.81953823079698</v>
      </c>
      <c r="R25" s="29">
        <f t="shared" si="13"/>
        <v>576.18779465046237</v>
      </c>
      <c r="S25" s="29">
        <f t="shared" si="13"/>
        <v>982.0272683659</v>
      </c>
      <c r="T25" s="29">
        <f t="shared" si="13"/>
        <v>926.3525837471617</v>
      </c>
      <c r="U25" s="29">
        <f t="shared" si="19"/>
        <v>665.70724082338347</v>
      </c>
      <c r="V25" s="29">
        <f t="shared" si="15"/>
        <v>518.97533150385686</v>
      </c>
      <c r="W25" s="29">
        <v>823.56239266796524</v>
      </c>
      <c r="X25" s="29">
        <v>809.36236446108092</v>
      </c>
      <c r="Y25" s="29">
        <f>E25/$E$57*$Y$57</f>
        <v>84.11229740741355</v>
      </c>
      <c r="Z25" s="29">
        <f t="shared" si="24"/>
        <v>57.212463146605444</v>
      </c>
      <c r="AA25" s="29">
        <v>158.46487569793481</v>
      </c>
      <c r="AB25" s="29">
        <v>116.99021928608077</v>
      </c>
      <c r="AJ25" s="30">
        <f t="shared" si="17"/>
        <v>3574.4622643972048</v>
      </c>
      <c r="AK25" s="30">
        <f t="shared" si="18"/>
        <v>0</v>
      </c>
    </row>
    <row r="26" spans="1:37" x14ac:dyDescent="0.25">
      <c r="A26" s="20" t="s">
        <v>54</v>
      </c>
      <c r="B26" s="23" t="s">
        <v>54</v>
      </c>
      <c r="C26" s="22" t="s">
        <v>55</v>
      </c>
      <c r="D26" s="23" t="s">
        <v>21</v>
      </c>
      <c r="E26" s="24">
        <f t="shared" ref="E26:G26" si="26">SUM(E27:E30)</f>
        <v>1783.8227200000001</v>
      </c>
      <c r="F26" s="24">
        <f t="shared" si="26"/>
        <v>1902.7928499999998</v>
      </c>
      <c r="G26" s="24">
        <f t="shared" si="26"/>
        <v>2266.8980628030622</v>
      </c>
      <c r="H26" s="24">
        <f>SUM(H27:H30)</f>
        <v>2537.627653352833</v>
      </c>
      <c r="I26" s="24">
        <f t="shared" ref="I26:Z26" si="27">SUM(I27:I30)</f>
        <v>1315.6634852754605</v>
      </c>
      <c r="J26" s="24">
        <f t="shared" si="27"/>
        <v>1417.3077562190465</v>
      </c>
      <c r="K26" s="24">
        <f t="shared" si="27"/>
        <v>1684.5815340617821</v>
      </c>
      <c r="L26" s="24">
        <f t="shared" si="27"/>
        <v>1879.9796606223599</v>
      </c>
      <c r="M26" s="29">
        <v>0</v>
      </c>
      <c r="N26" s="29"/>
      <c r="O26" s="24">
        <f t="shared" ref="O26" si="28">SUM(O27:O30)</f>
        <v>0</v>
      </c>
      <c r="P26" s="24">
        <f t="shared" si="27"/>
        <v>0</v>
      </c>
      <c r="Q26" s="24">
        <f t="shared" si="27"/>
        <v>468.1592347245392</v>
      </c>
      <c r="R26" s="24">
        <f t="shared" si="27"/>
        <v>485.48509378095355</v>
      </c>
      <c r="S26" s="24">
        <f t="shared" si="27"/>
        <v>582.31652874128008</v>
      </c>
      <c r="T26" s="24">
        <f t="shared" si="27"/>
        <v>657.64799273047322</v>
      </c>
      <c r="U26" s="24">
        <f t="shared" si="27"/>
        <v>415.64266670059834</v>
      </c>
      <c r="V26" s="24">
        <f t="shared" si="27"/>
        <v>437.27893895773497</v>
      </c>
      <c r="W26" s="24">
        <v>488.35099507805614</v>
      </c>
      <c r="X26" s="24">
        <f t="shared" si="27"/>
        <v>574.59281025193172</v>
      </c>
      <c r="Y26" s="24">
        <f t="shared" si="27"/>
        <v>52.516568023940863</v>
      </c>
      <c r="Z26" s="24">
        <f t="shared" si="27"/>
        <v>48.20615482321864</v>
      </c>
      <c r="AA26" s="24">
        <v>93.965533663223937</v>
      </c>
      <c r="AB26" s="24">
        <f>SUM(AB27:AB30)</f>
        <v>83.055182478541496</v>
      </c>
      <c r="AJ26" s="26">
        <f t="shared" si="17"/>
        <v>2537.627653352833</v>
      </c>
      <c r="AK26" s="26">
        <f t="shared" si="18"/>
        <v>0</v>
      </c>
    </row>
    <row r="27" spans="1:37" s="14" customFormat="1" ht="12.75" x14ac:dyDescent="0.25">
      <c r="A27" s="33" t="s">
        <v>56</v>
      </c>
      <c r="B27" s="27" t="s">
        <v>56</v>
      </c>
      <c r="C27" s="28" t="s">
        <v>57</v>
      </c>
      <c r="D27" s="27" t="s">
        <v>21</v>
      </c>
      <c r="E27" s="29">
        <v>822.62437</v>
      </c>
      <c r="F27" s="29">
        <v>931.33557999999994</v>
      </c>
      <c r="G27" s="29">
        <f t="shared" ref="G27:H30" si="29">K27+S27+O27</f>
        <v>1481.3948165025722</v>
      </c>
      <c r="H27" s="29">
        <f t="shared" si="29"/>
        <v>1670.7256165168831</v>
      </c>
      <c r="I27" s="29">
        <f>E27/$E$57*$I$57</f>
        <v>606.72892747252945</v>
      </c>
      <c r="J27" s="29">
        <f t="shared" ref="J27:J35" si="30">F27/$F$57*$J$57</f>
        <v>693.71142590574914</v>
      </c>
      <c r="K27" s="29">
        <v>1100.85689051642</v>
      </c>
      <c r="L27" s="29">
        <v>1237.7427292702096</v>
      </c>
      <c r="M27" s="29"/>
      <c r="N27" s="29"/>
      <c r="O27" s="29">
        <v>0</v>
      </c>
      <c r="P27" s="29">
        <v>0</v>
      </c>
      <c r="Q27" s="29">
        <f>U27+Y27</f>
        <v>215.89544252747055</v>
      </c>
      <c r="R27" s="29">
        <f t="shared" si="13"/>
        <v>237.62415409425088</v>
      </c>
      <c r="S27" s="29">
        <f t="shared" si="13"/>
        <v>380.53792598615217</v>
      </c>
      <c r="T27" s="29">
        <f t="shared" si="13"/>
        <v>432.98288724667356</v>
      </c>
      <c r="U27" s="29">
        <f>E27/$E$57*$U$57</f>
        <v>191.67699962903248</v>
      </c>
      <c r="V27" s="29">
        <f t="shared" si="15"/>
        <v>214.02930657217189</v>
      </c>
      <c r="W27" s="29">
        <v>319.13240591328469</v>
      </c>
      <c r="X27" s="29">
        <v>378.30094020529259</v>
      </c>
      <c r="Y27" s="29">
        <f>E27/$E$57*$Y$57</f>
        <v>24.218442898438077</v>
      </c>
      <c r="Z27" s="29">
        <f t="shared" ref="Z27:Z30" si="31">F27/$F$57*$Z$57</f>
        <v>23.594847522078997</v>
      </c>
      <c r="AA27" s="29">
        <v>61.40552007286751</v>
      </c>
      <c r="AB27" s="29">
        <v>54.681947041380973</v>
      </c>
      <c r="AJ27" s="30">
        <f t="shared" si="17"/>
        <v>1670.7256165168831</v>
      </c>
      <c r="AK27" s="30">
        <f t="shared" si="18"/>
        <v>0</v>
      </c>
    </row>
    <row r="28" spans="1:37" s="14" customFormat="1" ht="12.75" x14ac:dyDescent="0.25">
      <c r="A28" s="33" t="s">
        <v>58</v>
      </c>
      <c r="B28" s="27" t="s">
        <v>58</v>
      </c>
      <c r="C28" s="28" t="s">
        <v>59</v>
      </c>
      <c r="D28" s="27" t="s">
        <v>21</v>
      </c>
      <c r="E28" s="29">
        <v>179.72189</v>
      </c>
      <c r="F28" s="29">
        <v>200.10967000000002</v>
      </c>
      <c r="G28" s="29">
        <f t="shared" si="29"/>
        <v>325.90685963056592</v>
      </c>
      <c r="H28" s="29">
        <f t="shared" si="29"/>
        <v>367.55963563371432</v>
      </c>
      <c r="I28" s="29">
        <f>E28/$E$57*$I$57</f>
        <v>132.55438756699598</v>
      </c>
      <c r="J28" s="29">
        <f t="shared" si="30"/>
        <v>149.05300247761278</v>
      </c>
      <c r="K28" s="29">
        <v>242.18851591361241</v>
      </c>
      <c r="L28" s="29">
        <v>272.30340043944614</v>
      </c>
      <c r="M28" s="29"/>
      <c r="N28" s="29"/>
      <c r="O28" s="29">
        <v>0</v>
      </c>
      <c r="P28" s="29">
        <v>0</v>
      </c>
      <c r="Q28" s="29">
        <f>U28+Y28</f>
        <v>47.167502433004003</v>
      </c>
      <c r="R28" s="29">
        <f t="shared" si="13"/>
        <v>51.056667522387258</v>
      </c>
      <c r="S28" s="29">
        <f t="shared" si="13"/>
        <v>83.718343716953484</v>
      </c>
      <c r="T28" s="29">
        <f t="shared" si="13"/>
        <v>95.256235194268186</v>
      </c>
      <c r="U28" s="29">
        <f>E28/$E$57*$U$57</f>
        <v>41.876406655517656</v>
      </c>
      <c r="V28" s="29">
        <f t="shared" si="15"/>
        <v>45.987004929507961</v>
      </c>
      <c r="W28" s="29">
        <v>70.209129300922626</v>
      </c>
      <c r="X28" s="29">
        <v>83.22620684516437</v>
      </c>
      <c r="Y28" s="29">
        <f>E28/$E$57*$Y$57</f>
        <v>5.2910957774863503</v>
      </c>
      <c r="Z28" s="29">
        <f t="shared" si="31"/>
        <v>5.0696625928792995</v>
      </c>
      <c r="AA28" s="29">
        <v>13.509214416030852</v>
      </c>
      <c r="AB28" s="29">
        <v>12.030028349103814</v>
      </c>
      <c r="AJ28" s="30">
        <f t="shared" si="17"/>
        <v>367.55963563371432</v>
      </c>
      <c r="AK28" s="30">
        <f t="shared" si="18"/>
        <v>0</v>
      </c>
    </row>
    <row r="29" spans="1:37" s="14" customFormat="1" ht="12.75" x14ac:dyDescent="0.25">
      <c r="A29" s="33"/>
      <c r="B29" s="27" t="s">
        <v>60</v>
      </c>
      <c r="C29" s="28" t="s">
        <v>61</v>
      </c>
      <c r="D29" s="27" t="s">
        <v>21</v>
      </c>
      <c r="E29" s="29">
        <v>55.486460000000001</v>
      </c>
      <c r="F29" s="29">
        <v>3.6360000000000001</v>
      </c>
      <c r="G29" s="29">
        <f t="shared" si="29"/>
        <v>5.0921976596867893</v>
      </c>
      <c r="H29" s="29">
        <f t="shared" si="29"/>
        <v>5.9990518887248143</v>
      </c>
      <c r="I29" s="29">
        <f>E29/$E$57*$I$57</f>
        <v>40.92419528617588</v>
      </c>
      <c r="J29" s="29">
        <f t="shared" si="30"/>
        <v>2.7082984895662463</v>
      </c>
      <c r="K29" s="29">
        <v>3.7841234619495214</v>
      </c>
      <c r="L29" s="29">
        <v>4.4443460879375483</v>
      </c>
      <c r="M29" s="29"/>
      <c r="N29" s="29"/>
      <c r="O29" s="29">
        <v>0</v>
      </c>
      <c r="P29" s="29">
        <v>0</v>
      </c>
      <c r="Q29" s="29">
        <f>U29+Y29</f>
        <v>14.562264713824115</v>
      </c>
      <c r="R29" s="29">
        <f t="shared" ref="R29:T35" si="32">V29+Z29</f>
        <v>0.92770151043375382</v>
      </c>
      <c r="S29" s="29">
        <f t="shared" si="32"/>
        <v>1.3080741977372674</v>
      </c>
      <c r="T29" s="29">
        <f t="shared" si="32"/>
        <v>1.5547058007872663</v>
      </c>
      <c r="U29" s="29">
        <f>E29/$E$57*$U$57</f>
        <v>12.928717602708907</v>
      </c>
      <c r="V29" s="29">
        <f t="shared" si="15"/>
        <v>0.83558555627866915</v>
      </c>
      <c r="W29" s="29">
        <v>1.0969967441620387</v>
      </c>
      <c r="X29" s="29">
        <v>1.3583600726588847</v>
      </c>
      <c r="Y29" s="29">
        <f>E29/$E$57*$Y$57</f>
        <v>1.6335471111152085</v>
      </c>
      <c r="Z29" s="29">
        <f t="shared" si="31"/>
        <v>9.2115954155084709E-2</v>
      </c>
      <c r="AA29" s="29">
        <v>0.21107745357522867</v>
      </c>
      <c r="AB29" s="29">
        <v>0.19634572812838166</v>
      </c>
      <c r="AJ29" s="30">
        <f t="shared" si="17"/>
        <v>5.9990518887248143</v>
      </c>
      <c r="AK29" s="30">
        <f t="shared" si="18"/>
        <v>0</v>
      </c>
    </row>
    <row r="30" spans="1:37" s="14" customFormat="1" ht="12.75" x14ac:dyDescent="0.25">
      <c r="A30" s="33" t="s">
        <v>60</v>
      </c>
      <c r="B30" s="27" t="s">
        <v>62</v>
      </c>
      <c r="C30" s="28" t="s">
        <v>63</v>
      </c>
      <c r="D30" s="27" t="s">
        <v>21</v>
      </c>
      <c r="E30" s="29">
        <f>1783.82-1057.83</f>
        <v>725.99</v>
      </c>
      <c r="F30" s="29">
        <v>767.71159999999998</v>
      </c>
      <c r="G30" s="29">
        <f t="shared" si="29"/>
        <v>454.50418901023733</v>
      </c>
      <c r="H30" s="29">
        <f t="shared" si="29"/>
        <v>493.34334931351094</v>
      </c>
      <c r="I30" s="29">
        <f>E30/$E$57*$I$57</f>
        <v>535.45597494975937</v>
      </c>
      <c r="J30" s="29">
        <f t="shared" si="30"/>
        <v>571.83502934611829</v>
      </c>
      <c r="K30" s="29">
        <v>337.75200416980016</v>
      </c>
      <c r="L30" s="29">
        <v>365.48918482476671</v>
      </c>
      <c r="M30" s="29"/>
      <c r="N30" s="29"/>
      <c r="O30" s="29">
        <v>0</v>
      </c>
      <c r="P30" s="29">
        <v>0</v>
      </c>
      <c r="Q30" s="29">
        <f>U30+Y30</f>
        <v>190.53402505024053</v>
      </c>
      <c r="R30" s="29">
        <f t="shared" si="32"/>
        <v>195.87657065388171</v>
      </c>
      <c r="S30" s="29">
        <f t="shared" si="32"/>
        <v>116.75218484043717</v>
      </c>
      <c r="T30" s="29">
        <f t="shared" si="32"/>
        <v>127.85416448874422</v>
      </c>
      <c r="U30" s="29">
        <f>E30/$E$57*$U$57</f>
        <v>169.1605428133393</v>
      </c>
      <c r="V30" s="29">
        <f t="shared" si="15"/>
        <v>176.42704189977644</v>
      </c>
      <c r="W30" s="29">
        <v>97.912463119686819</v>
      </c>
      <c r="X30" s="29">
        <v>111.70730312881588</v>
      </c>
      <c r="Y30" s="29">
        <f>E30/$E$57*$Y$57</f>
        <v>21.373482236901221</v>
      </c>
      <c r="Z30" s="29">
        <f t="shared" si="31"/>
        <v>19.449528754105263</v>
      </c>
      <c r="AA30" s="29">
        <v>18.839721720750354</v>
      </c>
      <c r="AB30" s="29">
        <v>16.146861359928341</v>
      </c>
      <c r="AJ30" s="30">
        <f t="shared" si="17"/>
        <v>493.34334931351094</v>
      </c>
      <c r="AK30" s="30">
        <f t="shared" si="18"/>
        <v>0</v>
      </c>
    </row>
    <row r="31" spans="1:37" x14ac:dyDescent="0.25">
      <c r="A31" s="20">
        <v>2</v>
      </c>
      <c r="B31" s="21">
        <v>2</v>
      </c>
      <c r="C31" s="22" t="s">
        <v>64</v>
      </c>
      <c r="D31" s="23" t="s">
        <v>21</v>
      </c>
      <c r="E31" s="24">
        <f t="shared" ref="E31:G31" si="33">SUM(E32:E35)</f>
        <v>2583.1390599999995</v>
      </c>
      <c r="F31" s="24">
        <f t="shared" si="33"/>
        <v>2387.52403</v>
      </c>
      <c r="G31" s="24">
        <f t="shared" si="33"/>
        <v>2529.5518412401252</v>
      </c>
      <c r="H31" s="24">
        <f>SUM(H32:H35)</f>
        <v>3163.3283908885314</v>
      </c>
      <c r="I31" s="24">
        <f t="shared" ref="I31:AB31" si="34">SUM(I32:I35)</f>
        <v>1905.2015093914586</v>
      </c>
      <c r="J31" s="24">
        <f t="shared" si="34"/>
        <v>1778.3629604653788</v>
      </c>
      <c r="K31" s="24">
        <f t="shared" si="34"/>
        <v>1879.7653018133497</v>
      </c>
      <c r="L31" s="24">
        <f t="shared" si="34"/>
        <v>2343.5246801800295</v>
      </c>
      <c r="M31" s="29">
        <v>0</v>
      </c>
      <c r="N31" s="29"/>
      <c r="O31" s="24">
        <f t="shared" ref="O31" si="35">SUM(O32:O35)</f>
        <v>0</v>
      </c>
      <c r="P31" s="24">
        <f t="shared" si="34"/>
        <v>0</v>
      </c>
      <c r="Q31" s="24">
        <f t="shared" si="34"/>
        <v>677.93755060854107</v>
      </c>
      <c r="R31" s="24">
        <f t="shared" si="34"/>
        <v>609.16106953462133</v>
      </c>
      <c r="S31" s="24">
        <f t="shared" si="34"/>
        <v>649.78653942677579</v>
      </c>
      <c r="T31" s="24">
        <f t="shared" si="34"/>
        <v>819.80371070850174</v>
      </c>
      <c r="U31" s="24">
        <f t="shared" si="34"/>
        <v>601.88873889714591</v>
      </c>
      <c r="V31" s="24">
        <f t="shared" si="34"/>
        <v>548.67453100556656</v>
      </c>
      <c r="W31" s="24">
        <v>544.93370436060161</v>
      </c>
      <c r="X31" s="24">
        <f t="shared" si="34"/>
        <v>716.26968104198806</v>
      </c>
      <c r="Y31" s="24">
        <f t="shared" si="34"/>
        <v>76.048811711395075</v>
      </c>
      <c r="Z31" s="24">
        <f t="shared" si="34"/>
        <v>60.486538529054755</v>
      </c>
      <c r="AA31" s="24">
        <v>104.85283506617412</v>
      </c>
      <c r="AB31" s="24">
        <f t="shared" si="34"/>
        <v>103.53402966651382</v>
      </c>
      <c r="AJ31" s="26">
        <f t="shared" si="17"/>
        <v>3163.3283908885314</v>
      </c>
      <c r="AK31" s="26">
        <f t="shared" si="18"/>
        <v>0</v>
      </c>
    </row>
    <row r="32" spans="1:37" s="14" customFormat="1" ht="12.75" x14ac:dyDescent="0.25">
      <c r="A32" s="33" t="s">
        <v>65</v>
      </c>
      <c r="B32" s="27" t="s">
        <v>65</v>
      </c>
      <c r="C32" s="28" t="s">
        <v>57</v>
      </c>
      <c r="D32" s="27" t="s">
        <v>21</v>
      </c>
      <c r="E32" s="29">
        <v>1085.2286799999999</v>
      </c>
      <c r="F32" s="29">
        <v>1218.7325800000001</v>
      </c>
      <c r="G32" s="29">
        <f t="shared" ref="G32:H35" si="36">K32+S32+O32</f>
        <v>1434.4856311912044</v>
      </c>
      <c r="H32" s="29">
        <f t="shared" si="36"/>
        <v>1798.9325378205626</v>
      </c>
      <c r="I32" s="29">
        <f>E32/$E$57*$I$57</f>
        <v>800.41347799947721</v>
      </c>
      <c r="J32" s="29">
        <f t="shared" si="30"/>
        <v>907.7809696367367</v>
      </c>
      <c r="K32" s="29">
        <v>1065.9976488724885</v>
      </c>
      <c r="L32" s="29">
        <v>1332.7237262196531</v>
      </c>
      <c r="M32" s="29">
        <v>0</v>
      </c>
      <c r="N32" s="29"/>
      <c r="O32" s="29">
        <v>0</v>
      </c>
      <c r="P32" s="29">
        <v>0</v>
      </c>
      <c r="Q32" s="29">
        <f>U32+Y32</f>
        <v>284.81520200052267</v>
      </c>
      <c r="R32" s="29">
        <f t="shared" si="32"/>
        <v>310.95161036326346</v>
      </c>
      <c r="S32" s="29">
        <f t="shared" si="32"/>
        <v>368.48798231871604</v>
      </c>
      <c r="T32" s="29">
        <f t="shared" si="32"/>
        <v>466.20881160090954</v>
      </c>
      <c r="U32" s="29">
        <f>E32/$E$57*$U$57</f>
        <v>252.86556644775231</v>
      </c>
      <c r="V32" s="29">
        <f t="shared" si="15"/>
        <v>280.07572629654504</v>
      </c>
      <c r="W32" s="29">
        <v>309.02690196451823</v>
      </c>
      <c r="X32" s="29">
        <v>407.33072127198983</v>
      </c>
      <c r="Y32" s="29">
        <f>E32/$E$57*$Y$57</f>
        <v>31.949635552770367</v>
      </c>
      <c r="Z32" s="29">
        <f t="shared" ref="Z32:Z35" si="37">F32/$F$57*$Z$57</f>
        <v>30.875884066718406</v>
      </c>
      <c r="AA32" s="29">
        <v>59.461080354197783</v>
      </c>
      <c r="AB32" s="29">
        <v>58.87809032891969</v>
      </c>
      <c r="AJ32" s="30">
        <f t="shared" si="17"/>
        <v>1798.9325378205626</v>
      </c>
      <c r="AK32" s="30">
        <f t="shared" si="18"/>
        <v>0</v>
      </c>
    </row>
    <row r="33" spans="1:37" s="14" customFormat="1" ht="12.75" x14ac:dyDescent="0.25">
      <c r="A33" s="33" t="s">
        <v>66</v>
      </c>
      <c r="B33" s="27" t="s">
        <v>66</v>
      </c>
      <c r="C33" s="28" t="s">
        <v>67</v>
      </c>
      <c r="D33" s="27" t="s">
        <v>21</v>
      </c>
      <c r="E33" s="29">
        <v>225.73258999999999</v>
      </c>
      <c r="F33" s="29">
        <v>250.48523</v>
      </c>
      <c r="G33" s="29">
        <f t="shared" si="36"/>
        <v>315.58683886206506</v>
      </c>
      <c r="H33" s="29">
        <f t="shared" si="36"/>
        <v>395.76515832052377</v>
      </c>
      <c r="I33" s="29">
        <f>E33/$E$57*$I$57</f>
        <v>166.48970930231039</v>
      </c>
      <c r="J33" s="29">
        <f t="shared" si="30"/>
        <v>186.57556932553734</v>
      </c>
      <c r="K33" s="29">
        <v>234.51948275194749</v>
      </c>
      <c r="L33" s="29">
        <v>293.1992197683237</v>
      </c>
      <c r="M33" s="29">
        <v>0</v>
      </c>
      <c r="N33" s="29"/>
      <c r="O33" s="29">
        <v>0</v>
      </c>
      <c r="P33" s="29">
        <v>0</v>
      </c>
      <c r="Q33" s="29">
        <f>U33+Y33</f>
        <v>59.242880697689607</v>
      </c>
      <c r="R33" s="29">
        <f t="shared" si="32"/>
        <v>63.909660674462664</v>
      </c>
      <c r="S33" s="29">
        <f t="shared" si="32"/>
        <v>81.067356110117544</v>
      </c>
      <c r="T33" s="29">
        <f t="shared" si="32"/>
        <v>102.56593855220008</v>
      </c>
      <c r="U33" s="29">
        <f>E33/$E$57*$U$57</f>
        <v>52.597208577337113</v>
      </c>
      <c r="V33" s="29">
        <f t="shared" si="15"/>
        <v>57.563762444758083</v>
      </c>
      <c r="W33" s="29">
        <v>67.985918432194026</v>
      </c>
      <c r="X33" s="29">
        <v>89.612758679837754</v>
      </c>
      <c r="Y33" s="29">
        <f>E33/$E$57*$Y$57</f>
        <v>6.6456721203524927</v>
      </c>
      <c r="Z33" s="29">
        <f t="shared" si="37"/>
        <v>6.345898229704579</v>
      </c>
      <c r="AA33" s="29">
        <v>13.081437677923514</v>
      </c>
      <c r="AB33" s="29">
        <v>12.95317987236233</v>
      </c>
      <c r="AJ33" s="30">
        <f t="shared" si="17"/>
        <v>395.76515832052377</v>
      </c>
      <c r="AK33" s="30">
        <f t="shared" si="18"/>
        <v>0</v>
      </c>
    </row>
    <row r="34" spans="1:37" s="14" customFormat="1" ht="12.75" x14ac:dyDescent="0.25">
      <c r="A34" s="33"/>
      <c r="B34" s="27" t="s">
        <v>68</v>
      </c>
      <c r="C34" s="28" t="s">
        <v>61</v>
      </c>
      <c r="D34" s="27" t="s">
        <v>21</v>
      </c>
      <c r="E34" s="29">
        <v>98.427789999999987</v>
      </c>
      <c r="F34" s="29">
        <v>59.787999999999997</v>
      </c>
      <c r="G34" s="29">
        <f t="shared" si="36"/>
        <v>55.921764573071265</v>
      </c>
      <c r="H34" s="29">
        <f t="shared" si="36"/>
        <v>40.655063810198584</v>
      </c>
      <c r="I34" s="29">
        <f>E34/$E$57*$I$57</f>
        <v>72.595694509015516</v>
      </c>
      <c r="J34" s="29">
        <f t="shared" si="30"/>
        <v>44.533484624363787</v>
      </c>
      <c r="K34" s="29">
        <v>41.55668642438215</v>
      </c>
      <c r="L34" s="29">
        <v>30.118954986754535</v>
      </c>
      <c r="M34" s="29">
        <v>0</v>
      </c>
      <c r="N34" s="29"/>
      <c r="O34" s="29">
        <v>0</v>
      </c>
      <c r="P34" s="29">
        <v>0</v>
      </c>
      <c r="Q34" s="29">
        <f>U34+Y34</f>
        <v>25.832095490984464</v>
      </c>
      <c r="R34" s="29">
        <f t="shared" si="32"/>
        <v>15.254515375636215</v>
      </c>
      <c r="S34" s="29">
        <f t="shared" si="32"/>
        <v>14.365078148689115</v>
      </c>
      <c r="T34" s="29">
        <f t="shared" si="32"/>
        <v>10.536108823444049</v>
      </c>
      <c r="U34" s="29">
        <f>E34/$E$57*$U$57</f>
        <v>22.934335713050274</v>
      </c>
      <c r="V34" s="29">
        <f t="shared" si="15"/>
        <v>13.739821022769272</v>
      </c>
      <c r="W34" s="29">
        <v>12.047056647095763</v>
      </c>
      <c r="X34" s="29">
        <v>9.20549054342513</v>
      </c>
      <c r="Y34" s="29">
        <f>E34/$E$57*$Y$57</f>
        <v>2.897759777934191</v>
      </c>
      <c r="Z34" s="29">
        <f t="shared" si="37"/>
        <v>1.514694352866943</v>
      </c>
      <c r="AA34" s="29">
        <v>2.3180215015933507</v>
      </c>
      <c r="AB34" s="29">
        <v>1.330618280018919</v>
      </c>
      <c r="AJ34" s="30">
        <f t="shared" si="17"/>
        <v>40.655063810198584</v>
      </c>
      <c r="AK34" s="30">
        <f t="shared" si="18"/>
        <v>0</v>
      </c>
    </row>
    <row r="35" spans="1:37" s="14" customFormat="1" ht="12.75" x14ac:dyDescent="0.25">
      <c r="A35" s="33" t="s">
        <v>68</v>
      </c>
      <c r="B35" s="27" t="s">
        <v>69</v>
      </c>
      <c r="C35" s="28" t="s">
        <v>63</v>
      </c>
      <c r="D35" s="27" t="s">
        <v>21</v>
      </c>
      <c r="E35" s="29">
        <f>2583.14-1409.39</f>
        <v>1173.7499999999998</v>
      </c>
      <c r="F35" s="29">
        <v>858.51821999999993</v>
      </c>
      <c r="G35" s="29">
        <f t="shared" si="36"/>
        <v>723.55760661378463</v>
      </c>
      <c r="H35" s="29">
        <f t="shared" si="36"/>
        <v>927.97563093724625</v>
      </c>
      <c r="I35" s="29">
        <f>E35/$E$57*$I$57</f>
        <v>865.70262758065542</v>
      </c>
      <c r="J35" s="29">
        <f t="shared" si="30"/>
        <v>639.47293687874094</v>
      </c>
      <c r="K35" s="29">
        <v>537.69148376453154</v>
      </c>
      <c r="L35" s="29">
        <v>687.48277920529813</v>
      </c>
      <c r="M35" s="29">
        <v>0</v>
      </c>
      <c r="N35" s="29"/>
      <c r="O35" s="29">
        <v>0</v>
      </c>
      <c r="P35" s="29">
        <v>0</v>
      </c>
      <c r="Q35" s="29">
        <f>U35+Y35</f>
        <v>308.04737241934436</v>
      </c>
      <c r="R35" s="29">
        <f t="shared" si="32"/>
        <v>219.04528312125902</v>
      </c>
      <c r="S35" s="29">
        <f t="shared" si="32"/>
        <v>185.86612284925306</v>
      </c>
      <c r="T35" s="29">
        <f t="shared" si="32"/>
        <v>240.49285173194818</v>
      </c>
      <c r="U35" s="29">
        <f>E35/$E$57*$U$57</f>
        <v>273.49162815900632</v>
      </c>
      <c r="V35" s="29">
        <f t="shared" si="15"/>
        <v>197.29522124149418</v>
      </c>
      <c r="W35" s="29">
        <v>155.87382731679358</v>
      </c>
      <c r="X35" s="29">
        <v>210.1207105467353</v>
      </c>
      <c r="Y35" s="29">
        <f>E35/$E$57*$Y$57</f>
        <v>34.555744260338031</v>
      </c>
      <c r="Z35" s="29">
        <f t="shared" si="37"/>
        <v>21.750061879764832</v>
      </c>
      <c r="AA35" s="29">
        <v>29.992295532459476</v>
      </c>
      <c r="AB35" s="29">
        <v>30.372141185212875</v>
      </c>
      <c r="AJ35" s="30">
        <f t="shared" si="17"/>
        <v>927.97563093724625</v>
      </c>
      <c r="AK35" s="30">
        <f t="shared" si="18"/>
        <v>0</v>
      </c>
    </row>
    <row r="36" spans="1:37" s="14" customFormat="1" ht="12.75" x14ac:dyDescent="0.25">
      <c r="A36" s="33"/>
      <c r="B36" s="23" t="s">
        <v>70</v>
      </c>
      <c r="C36" s="22" t="s">
        <v>71</v>
      </c>
      <c r="D36" s="27" t="s">
        <v>21</v>
      </c>
      <c r="E36" s="24"/>
      <c r="F36" s="24"/>
      <c r="G36" s="24">
        <f t="shared" ref="G36" si="38">SUM(G37:G39)</f>
        <v>0</v>
      </c>
      <c r="H36" s="24">
        <f>SUM(H37:H39)</f>
        <v>0</v>
      </c>
      <c r="I36" s="24">
        <f t="shared" ref="I36:AB36" si="39">SUM(I37:I39)</f>
        <v>0</v>
      </c>
      <c r="J36" s="24"/>
      <c r="K36" s="24">
        <v>0</v>
      </c>
      <c r="L36" s="24">
        <f t="shared" si="39"/>
        <v>0</v>
      </c>
      <c r="M36" s="29">
        <v>0</v>
      </c>
      <c r="N36" s="29"/>
      <c r="O36" s="24">
        <f t="shared" ref="O36" si="40">SUM(O37:O39)</f>
        <v>0</v>
      </c>
      <c r="P36" s="24">
        <f t="shared" si="39"/>
        <v>0</v>
      </c>
      <c r="Q36" s="24"/>
      <c r="R36" s="24"/>
      <c r="S36" s="24">
        <f t="shared" ref="S36" si="41">SUM(S37:S39)</f>
        <v>0</v>
      </c>
      <c r="T36" s="24">
        <f t="shared" si="39"/>
        <v>0</v>
      </c>
      <c r="U36" s="24">
        <f t="shared" si="39"/>
        <v>0</v>
      </c>
      <c r="V36" s="24"/>
      <c r="W36" s="24">
        <v>0</v>
      </c>
      <c r="X36" s="24">
        <f t="shared" si="39"/>
        <v>0</v>
      </c>
      <c r="Y36" s="24"/>
      <c r="Z36" s="24"/>
      <c r="AA36" s="24">
        <v>0</v>
      </c>
      <c r="AB36" s="24">
        <f t="shared" si="39"/>
        <v>0</v>
      </c>
      <c r="AJ36" s="26">
        <f t="shared" si="17"/>
        <v>0</v>
      </c>
      <c r="AK36" s="26">
        <f t="shared" si="18"/>
        <v>0</v>
      </c>
    </row>
    <row r="37" spans="1:37" s="14" customFormat="1" ht="12.75" x14ac:dyDescent="0.25">
      <c r="A37" s="33"/>
      <c r="B37" s="27" t="s">
        <v>72</v>
      </c>
      <c r="C37" s="28" t="s">
        <v>57</v>
      </c>
      <c r="D37" s="27" t="s">
        <v>21</v>
      </c>
      <c r="E37" s="29"/>
      <c r="F37" s="29"/>
      <c r="G37" s="29"/>
      <c r="H37" s="34"/>
      <c r="I37" s="29">
        <v>0</v>
      </c>
      <c r="J37" s="29"/>
      <c r="K37" s="29"/>
      <c r="L37" s="34"/>
      <c r="M37" s="29">
        <v>0</v>
      </c>
      <c r="N37" s="29"/>
      <c r="O37" s="29"/>
      <c r="P37" s="34"/>
      <c r="Q37" s="24"/>
      <c r="R37" s="24"/>
      <c r="S37" s="24">
        <f t="shared" ref="S37:T41" si="42">W37+AA37</f>
        <v>0</v>
      </c>
      <c r="T37" s="34">
        <f t="shared" si="42"/>
        <v>0</v>
      </c>
      <c r="U37" s="29">
        <v>0</v>
      </c>
      <c r="V37" s="29"/>
      <c r="W37" s="29"/>
      <c r="X37" s="34"/>
      <c r="Y37" s="29"/>
      <c r="Z37" s="29"/>
      <c r="AA37" s="29"/>
      <c r="AB37" s="34"/>
      <c r="AJ37" s="30">
        <f t="shared" si="17"/>
        <v>0</v>
      </c>
      <c r="AK37" s="30">
        <f t="shared" si="18"/>
        <v>0</v>
      </c>
    </row>
    <row r="38" spans="1:37" s="14" customFormat="1" ht="12.75" x14ac:dyDescent="0.25">
      <c r="A38" s="33"/>
      <c r="B38" s="27" t="s">
        <v>73</v>
      </c>
      <c r="C38" s="28" t="s">
        <v>67</v>
      </c>
      <c r="D38" s="27" t="s">
        <v>21</v>
      </c>
      <c r="E38" s="29"/>
      <c r="F38" s="29"/>
      <c r="G38" s="29"/>
      <c r="H38" s="34"/>
      <c r="I38" s="29">
        <v>0</v>
      </c>
      <c r="J38" s="29"/>
      <c r="K38" s="29"/>
      <c r="L38" s="34"/>
      <c r="M38" s="29">
        <v>0</v>
      </c>
      <c r="N38" s="29"/>
      <c r="O38" s="29"/>
      <c r="P38" s="34"/>
      <c r="Q38" s="24"/>
      <c r="R38" s="24"/>
      <c r="S38" s="24">
        <f t="shared" si="42"/>
        <v>0</v>
      </c>
      <c r="T38" s="34">
        <f t="shared" si="42"/>
        <v>0</v>
      </c>
      <c r="U38" s="29">
        <v>0</v>
      </c>
      <c r="V38" s="29"/>
      <c r="W38" s="29"/>
      <c r="X38" s="34"/>
      <c r="Y38" s="29"/>
      <c r="Z38" s="29"/>
      <c r="AA38" s="29"/>
      <c r="AB38" s="34"/>
      <c r="AJ38" s="30">
        <f t="shared" si="17"/>
        <v>0</v>
      </c>
      <c r="AK38" s="30">
        <f t="shared" si="18"/>
        <v>0</v>
      </c>
    </row>
    <row r="39" spans="1:37" s="14" customFormat="1" ht="12.75" x14ac:dyDescent="0.25">
      <c r="A39" s="33"/>
      <c r="B39" s="27" t="s">
        <v>74</v>
      </c>
      <c r="C39" s="28" t="s">
        <v>63</v>
      </c>
      <c r="D39" s="27" t="s">
        <v>21</v>
      </c>
      <c r="E39" s="29"/>
      <c r="F39" s="29"/>
      <c r="G39" s="29"/>
      <c r="H39" s="34"/>
      <c r="I39" s="29">
        <v>0</v>
      </c>
      <c r="J39" s="29"/>
      <c r="K39" s="29"/>
      <c r="L39" s="34"/>
      <c r="M39" s="29">
        <v>0</v>
      </c>
      <c r="N39" s="29"/>
      <c r="O39" s="29"/>
      <c r="P39" s="34"/>
      <c r="Q39" s="24"/>
      <c r="R39" s="24"/>
      <c r="S39" s="24">
        <f t="shared" si="42"/>
        <v>0</v>
      </c>
      <c r="T39" s="34">
        <f t="shared" si="42"/>
        <v>0</v>
      </c>
      <c r="U39" s="29">
        <v>0</v>
      </c>
      <c r="V39" s="29"/>
      <c r="W39" s="29"/>
      <c r="X39" s="34"/>
      <c r="Y39" s="29"/>
      <c r="Z39" s="29"/>
      <c r="AA39" s="29"/>
      <c r="AB39" s="34"/>
      <c r="AJ39" s="30">
        <f t="shared" si="17"/>
        <v>0</v>
      </c>
      <c r="AK39" s="30">
        <f t="shared" si="18"/>
        <v>0</v>
      </c>
    </row>
    <row r="40" spans="1:37" ht="14.25" customHeight="1" x14ac:dyDescent="0.25">
      <c r="A40" s="20" t="s">
        <v>70</v>
      </c>
      <c r="B40" s="23" t="s">
        <v>75</v>
      </c>
      <c r="C40" s="22" t="s">
        <v>76</v>
      </c>
      <c r="D40" s="23" t="s">
        <v>21</v>
      </c>
      <c r="E40" s="29"/>
      <c r="F40" s="29"/>
      <c r="G40" s="29">
        <v>0</v>
      </c>
      <c r="H40" s="29">
        <v>0</v>
      </c>
      <c r="I40" s="29">
        <v>0</v>
      </c>
      <c r="J40" s="29"/>
      <c r="K40" s="29">
        <v>0</v>
      </c>
      <c r="L40" s="29">
        <v>0</v>
      </c>
      <c r="M40" s="29">
        <v>0</v>
      </c>
      <c r="N40" s="29"/>
      <c r="O40" s="29">
        <v>0</v>
      </c>
      <c r="P40" s="29">
        <v>0</v>
      </c>
      <c r="Q40" s="29"/>
      <c r="R40" s="29"/>
      <c r="S40" s="29">
        <f t="shared" si="42"/>
        <v>0</v>
      </c>
      <c r="T40" s="29">
        <f t="shared" si="42"/>
        <v>0</v>
      </c>
      <c r="U40" s="29">
        <v>0</v>
      </c>
      <c r="V40" s="29"/>
      <c r="W40" s="29">
        <v>0</v>
      </c>
      <c r="X40" s="29">
        <v>0</v>
      </c>
      <c r="Y40" s="29"/>
      <c r="Z40" s="29"/>
      <c r="AA40" s="29">
        <v>0</v>
      </c>
      <c r="AB40" s="29">
        <v>0</v>
      </c>
      <c r="AJ40" s="30">
        <f t="shared" si="17"/>
        <v>0</v>
      </c>
      <c r="AK40" s="30">
        <f t="shared" si="18"/>
        <v>0</v>
      </c>
    </row>
    <row r="41" spans="1:37" ht="12.75" customHeight="1" x14ac:dyDescent="0.25">
      <c r="A41" s="20" t="s">
        <v>75</v>
      </c>
      <c r="B41" s="23" t="s">
        <v>77</v>
      </c>
      <c r="C41" s="22" t="s">
        <v>78</v>
      </c>
      <c r="D41" s="23" t="s">
        <v>21</v>
      </c>
      <c r="E41" s="29"/>
      <c r="F41" s="29"/>
      <c r="G41" s="35"/>
      <c r="H41" s="29"/>
      <c r="I41" s="29">
        <v>0</v>
      </c>
      <c r="J41" s="29"/>
      <c r="K41" s="35"/>
      <c r="L41" s="29"/>
      <c r="M41" s="29">
        <v>0</v>
      </c>
      <c r="N41" s="29"/>
      <c r="O41" s="35"/>
      <c r="P41" s="29"/>
      <c r="Q41" s="29"/>
      <c r="R41" s="29"/>
      <c r="S41" s="29">
        <f t="shared" si="42"/>
        <v>0</v>
      </c>
      <c r="T41" s="29">
        <f t="shared" si="42"/>
        <v>0</v>
      </c>
      <c r="U41" s="29">
        <v>0</v>
      </c>
      <c r="V41" s="29"/>
      <c r="W41" s="35"/>
      <c r="X41" s="29"/>
      <c r="Y41" s="29"/>
      <c r="Z41" s="29"/>
      <c r="AA41" s="35"/>
      <c r="AB41" s="29"/>
      <c r="AJ41" s="30">
        <f t="shared" si="17"/>
        <v>0</v>
      </c>
      <c r="AK41" s="30">
        <f t="shared" si="18"/>
        <v>0</v>
      </c>
    </row>
    <row r="42" spans="1:37" s="32" customFormat="1" ht="14.25" x14ac:dyDescent="0.25">
      <c r="A42" s="31" t="s">
        <v>77</v>
      </c>
      <c r="B42" s="23" t="s">
        <v>79</v>
      </c>
      <c r="C42" s="22" t="s">
        <v>80</v>
      </c>
      <c r="D42" s="23" t="s">
        <v>21</v>
      </c>
      <c r="E42" s="24">
        <f t="shared" ref="E42:AB42" si="43">E10+E31+E36+E40+E41</f>
        <v>177072.86486999996</v>
      </c>
      <c r="F42" s="24">
        <f t="shared" si="43"/>
        <v>179452.38782</v>
      </c>
      <c r="G42" s="24">
        <f t="shared" si="43"/>
        <v>188970.93784310608</v>
      </c>
      <c r="H42" s="24">
        <f t="shared" si="43"/>
        <v>190890.2812490325</v>
      </c>
      <c r="I42" s="24">
        <f t="shared" si="43"/>
        <v>121044.27380207641</v>
      </c>
      <c r="J42" s="24">
        <f t="shared" si="43"/>
        <v>108413.88014925426</v>
      </c>
      <c r="K42" s="24">
        <f t="shared" si="43"/>
        <v>120809.37636253811</v>
      </c>
      <c r="L42" s="24">
        <f t="shared" si="43"/>
        <v>120310.05277428501</v>
      </c>
      <c r="M42" s="24">
        <f t="shared" si="43"/>
        <v>0</v>
      </c>
      <c r="N42" s="24"/>
      <c r="O42" s="24">
        <f t="shared" ref="O42" si="44">O10+O31+O36+O40+O41</f>
        <v>-5.5890982391679996E-5</v>
      </c>
      <c r="P42" s="24">
        <f t="shared" si="43"/>
        <v>0</v>
      </c>
      <c r="Q42" s="24">
        <f t="shared" si="43"/>
        <v>56028.591067923597</v>
      </c>
      <c r="R42" s="24">
        <f t="shared" si="43"/>
        <v>71038.507670745748</v>
      </c>
      <c r="S42" s="24">
        <f t="shared" si="43"/>
        <v>68161.56153645899</v>
      </c>
      <c r="T42" s="24">
        <f>T10+T31+T36+T40+T41</f>
        <v>70580.228474747521</v>
      </c>
      <c r="U42" s="24">
        <f t="shared" ref="U42:W42" si="45">U10+U31+U36+U40+U41</f>
        <v>48531.716879002022</v>
      </c>
      <c r="V42" s="24">
        <f t="shared" si="45"/>
        <v>60921.617166685588</v>
      </c>
      <c r="W42" s="24">
        <f t="shared" si="45"/>
        <v>58204.565754984782</v>
      </c>
      <c r="X42" s="24">
        <f t="shared" si="43"/>
        <v>62801.267629413836</v>
      </c>
      <c r="Y42" s="24">
        <f t="shared" si="43"/>
        <v>7496.8741889215662</v>
      </c>
      <c r="Z42" s="24">
        <f t="shared" si="43"/>
        <v>10139.80032948685</v>
      </c>
      <c r="AA42" s="24">
        <f t="shared" si="43"/>
        <v>9956.9957814742065</v>
      </c>
      <c r="AB42" s="24">
        <f t="shared" si="43"/>
        <v>7778.9608453336687</v>
      </c>
      <c r="AC42" s="36">
        <f>AB42-AB14</f>
        <v>7752.0360921462907</v>
      </c>
      <c r="AJ42" s="26">
        <f t="shared" si="17"/>
        <v>190890.28124903253</v>
      </c>
      <c r="AK42" s="26">
        <f t="shared" si="18"/>
        <v>0</v>
      </c>
    </row>
    <row r="43" spans="1:37" s="32" customFormat="1" ht="14.25" x14ac:dyDescent="0.25">
      <c r="A43" s="31" t="s">
        <v>79</v>
      </c>
      <c r="B43" s="23" t="s">
        <v>81</v>
      </c>
      <c r="C43" s="22" t="s">
        <v>82</v>
      </c>
      <c r="D43" s="23" t="s">
        <v>21</v>
      </c>
      <c r="E43" s="24"/>
      <c r="F43" s="24"/>
      <c r="G43" s="24"/>
      <c r="H43" s="37"/>
      <c r="I43" s="29">
        <v>0</v>
      </c>
      <c r="J43" s="29"/>
      <c r="K43" s="24"/>
      <c r="L43" s="37"/>
      <c r="M43" s="24"/>
      <c r="N43" s="24"/>
      <c r="O43" s="24"/>
      <c r="P43" s="37"/>
      <c r="Q43" s="38"/>
      <c r="R43" s="38"/>
      <c r="S43" s="38">
        <f>W43+AA43</f>
        <v>0</v>
      </c>
      <c r="T43" s="37">
        <f>X43+AB43</f>
        <v>0</v>
      </c>
      <c r="U43" s="24"/>
      <c r="V43" s="24"/>
      <c r="W43" s="24"/>
      <c r="X43" s="37"/>
      <c r="Y43" s="24"/>
      <c r="Z43" s="24"/>
      <c r="AA43" s="24"/>
      <c r="AB43" s="37"/>
      <c r="AJ43" s="26">
        <f t="shared" si="17"/>
        <v>0</v>
      </c>
      <c r="AK43" s="26">
        <f t="shared" si="18"/>
        <v>0</v>
      </c>
    </row>
    <row r="44" spans="1:37" s="32" customFormat="1" ht="33" customHeight="1" x14ac:dyDescent="0.25">
      <c r="A44" s="31">
        <v>7</v>
      </c>
      <c r="B44" s="21">
        <v>8</v>
      </c>
      <c r="C44" s="22" t="s">
        <v>83</v>
      </c>
      <c r="D44" s="23" t="s">
        <v>21</v>
      </c>
      <c r="E44" s="24">
        <f t="shared" ref="E44" si="46">SUM(E45:E49)</f>
        <v>0</v>
      </c>
      <c r="F44" s="24"/>
      <c r="G44" s="24">
        <f>SUM(G45:G49)</f>
        <v>8105.6252260115671</v>
      </c>
      <c r="H44" s="24">
        <f>SUM(H45:H49)</f>
        <v>9293.020479458537</v>
      </c>
      <c r="I44" s="24">
        <f t="shared" ref="I44:AB44" si="47">SUM(I45:I49)</f>
        <v>0</v>
      </c>
      <c r="J44" s="24"/>
      <c r="K44" s="24">
        <f t="shared" si="47"/>
        <v>5042.4001246584439</v>
      </c>
      <c r="L44" s="24">
        <f t="shared" si="47"/>
        <v>10463.857115200866</v>
      </c>
      <c r="M44" s="24">
        <f t="shared" si="47"/>
        <v>0</v>
      </c>
      <c r="N44" s="24"/>
      <c r="O44" s="24">
        <f t="shared" ref="O44" si="48">SUM(O45:O49)</f>
        <v>0</v>
      </c>
      <c r="P44" s="24">
        <f t="shared" si="47"/>
        <v>0</v>
      </c>
      <c r="Q44" s="24">
        <f t="shared" si="47"/>
        <v>0</v>
      </c>
      <c r="R44" s="24"/>
      <c r="S44" s="24">
        <f t="shared" si="47"/>
        <v>3063.2251013531231</v>
      </c>
      <c r="T44" s="24">
        <f t="shared" si="47"/>
        <v>4220.793644257672</v>
      </c>
      <c r="U44" s="24">
        <f t="shared" si="47"/>
        <v>0</v>
      </c>
      <c r="V44" s="24"/>
      <c r="W44" s="24">
        <f t="shared" ref="W44" si="49">SUM(W45:W49)</f>
        <v>2579.0902063895028</v>
      </c>
      <c r="X44" s="24">
        <f t="shared" si="47"/>
        <v>3525.2834178239377</v>
      </c>
      <c r="Y44" s="24">
        <f t="shared" si="47"/>
        <v>0</v>
      </c>
      <c r="Z44" s="24"/>
      <c r="AA44" s="24">
        <f t="shared" si="47"/>
        <v>484.13489496361996</v>
      </c>
      <c r="AB44" s="24">
        <f t="shared" si="47"/>
        <v>695.51022643373483</v>
      </c>
      <c r="AJ44" s="26">
        <f t="shared" si="17"/>
        <v>14684.650759458538</v>
      </c>
      <c r="AK44" s="26">
        <f t="shared" si="18"/>
        <v>5391.6302800000012</v>
      </c>
    </row>
    <row r="45" spans="1:37" x14ac:dyDescent="0.25">
      <c r="A45" s="20" t="s">
        <v>84</v>
      </c>
      <c r="B45" s="39" t="s">
        <v>85</v>
      </c>
      <c r="C45" s="28" t="s">
        <v>86</v>
      </c>
      <c r="D45" s="27" t="s">
        <v>21</v>
      </c>
      <c r="E45" s="30" t="s">
        <v>87</v>
      </c>
      <c r="F45" s="30" t="s">
        <v>87</v>
      </c>
      <c r="G45" s="29">
        <f>K45+S45+O45</f>
        <v>1459.0125406820823</v>
      </c>
      <c r="H45" s="29">
        <f>L45+T45+P45</f>
        <v>2643.237136702538</v>
      </c>
      <c r="I45" s="30" t="s">
        <v>87</v>
      </c>
      <c r="J45" s="30"/>
      <c r="K45" s="29">
        <v>907.63202243851993</v>
      </c>
      <c r="L45" s="29">
        <v>1883.4942807361567</v>
      </c>
      <c r="M45" s="30" t="s">
        <v>87</v>
      </c>
      <c r="N45" s="30"/>
      <c r="O45" s="29">
        <v>0</v>
      </c>
      <c r="P45" s="29">
        <v>0</v>
      </c>
      <c r="Q45" s="30" t="s">
        <v>87</v>
      </c>
      <c r="R45" s="30"/>
      <c r="S45" s="29">
        <f t="shared" ref="S45:T49" si="50">W45+AA45</f>
        <v>551.38051824356239</v>
      </c>
      <c r="T45" s="29">
        <f t="shared" si="50"/>
        <v>759.74285596638117</v>
      </c>
      <c r="U45" s="30" t="s">
        <v>87</v>
      </c>
      <c r="V45" s="30"/>
      <c r="W45" s="29">
        <v>464.23623715011081</v>
      </c>
      <c r="X45" s="29">
        <v>634.55101520830885</v>
      </c>
      <c r="Y45" s="30" t="s">
        <v>87</v>
      </c>
      <c r="Z45" s="30"/>
      <c r="AA45" s="29">
        <v>87.144281093451639</v>
      </c>
      <c r="AB45" s="29">
        <v>125.19184075807232</v>
      </c>
      <c r="AJ45" s="30">
        <f t="shared" si="17"/>
        <v>2643.237136702538</v>
      </c>
      <c r="AK45" s="30">
        <f t="shared" si="18"/>
        <v>0</v>
      </c>
    </row>
    <row r="46" spans="1:37" x14ac:dyDescent="0.25">
      <c r="A46" s="20" t="s">
        <v>88</v>
      </c>
      <c r="B46" s="39" t="s">
        <v>89</v>
      </c>
      <c r="C46" s="28" t="s">
        <v>90</v>
      </c>
      <c r="D46" s="27" t="s">
        <v>21</v>
      </c>
      <c r="E46" s="30" t="s">
        <v>87</v>
      </c>
      <c r="F46" s="30" t="s">
        <v>87</v>
      </c>
      <c r="G46" s="29"/>
      <c r="H46" s="29"/>
      <c r="I46" s="30" t="s">
        <v>87</v>
      </c>
      <c r="J46" s="30"/>
      <c r="K46" s="29"/>
      <c r="L46" s="29"/>
      <c r="M46" s="30" t="s">
        <v>87</v>
      </c>
      <c r="N46" s="30"/>
      <c r="O46" s="29"/>
      <c r="P46" s="29"/>
      <c r="Q46" s="30" t="s">
        <v>87</v>
      </c>
      <c r="R46" s="30"/>
      <c r="S46" s="29">
        <f t="shared" si="50"/>
        <v>0</v>
      </c>
      <c r="T46" s="29">
        <f t="shared" si="50"/>
        <v>0</v>
      </c>
      <c r="U46" s="30" t="s">
        <v>87</v>
      </c>
      <c r="V46" s="30"/>
      <c r="W46" s="29"/>
      <c r="X46" s="29"/>
      <c r="Y46" s="30" t="s">
        <v>87</v>
      </c>
      <c r="Z46" s="30"/>
      <c r="AA46" s="29"/>
      <c r="AB46" s="29"/>
      <c r="AJ46" s="30">
        <f t="shared" si="17"/>
        <v>0</v>
      </c>
      <c r="AK46" s="30">
        <f t="shared" si="18"/>
        <v>0</v>
      </c>
    </row>
    <row r="47" spans="1:37" x14ac:dyDescent="0.25">
      <c r="A47" s="20" t="s">
        <v>91</v>
      </c>
      <c r="B47" s="39" t="s">
        <v>92</v>
      </c>
      <c r="C47" s="28" t="s">
        <v>93</v>
      </c>
      <c r="D47" s="27" t="s">
        <v>21</v>
      </c>
      <c r="E47" s="30" t="s">
        <v>87</v>
      </c>
      <c r="F47" s="30" t="s">
        <v>87</v>
      </c>
      <c r="G47" s="29"/>
      <c r="H47" s="29"/>
      <c r="I47" s="30" t="s">
        <v>87</v>
      </c>
      <c r="J47" s="30"/>
      <c r="K47" s="29"/>
      <c r="L47" s="29"/>
      <c r="M47" s="30" t="s">
        <v>87</v>
      </c>
      <c r="N47" s="30"/>
      <c r="O47" s="29"/>
      <c r="P47" s="29"/>
      <c r="Q47" s="30" t="s">
        <v>87</v>
      </c>
      <c r="R47" s="30"/>
      <c r="S47" s="29">
        <f t="shared" si="50"/>
        <v>0</v>
      </c>
      <c r="T47" s="29">
        <f t="shared" si="50"/>
        <v>0</v>
      </c>
      <c r="U47" s="30" t="s">
        <v>87</v>
      </c>
      <c r="V47" s="30"/>
      <c r="W47" s="29"/>
      <c r="X47" s="29"/>
      <c r="Y47" s="30" t="s">
        <v>87</v>
      </c>
      <c r="Z47" s="30"/>
      <c r="AA47" s="29"/>
      <c r="AB47" s="29"/>
      <c r="AJ47" s="30">
        <f t="shared" si="17"/>
        <v>0</v>
      </c>
      <c r="AK47" s="30">
        <f t="shared" si="18"/>
        <v>0</v>
      </c>
    </row>
    <row r="48" spans="1:37" x14ac:dyDescent="0.25">
      <c r="A48" s="20" t="s">
        <v>94</v>
      </c>
      <c r="B48" s="39" t="s">
        <v>95</v>
      </c>
      <c r="C48" s="28" t="s">
        <v>96</v>
      </c>
      <c r="D48" s="27" t="s">
        <v>21</v>
      </c>
      <c r="E48" s="30" t="s">
        <v>87</v>
      </c>
      <c r="F48" s="30" t="s">
        <v>87</v>
      </c>
      <c r="G48" s="29">
        <v>0</v>
      </c>
      <c r="H48" s="29">
        <v>0</v>
      </c>
      <c r="I48" s="30" t="s">
        <v>87</v>
      </c>
      <c r="J48" s="30"/>
      <c r="K48" s="29">
        <v>0</v>
      </c>
      <c r="L48" s="29">
        <v>4424.5208824004549</v>
      </c>
      <c r="M48" s="30" t="s">
        <v>87</v>
      </c>
      <c r="N48" s="30"/>
      <c r="O48" s="29">
        <v>0</v>
      </c>
      <c r="P48" s="29">
        <v>0</v>
      </c>
      <c r="Q48" s="30" t="s">
        <v>87</v>
      </c>
      <c r="R48" s="30"/>
      <c r="S48" s="29">
        <f t="shared" si="50"/>
        <v>0</v>
      </c>
      <c r="T48" s="29">
        <f t="shared" si="50"/>
        <v>967.10939759954567</v>
      </c>
      <c r="U48" s="30" t="s">
        <v>87</v>
      </c>
      <c r="V48" s="30"/>
      <c r="W48" s="29">
        <v>0</v>
      </c>
      <c r="X48" s="29">
        <v>706.87245560973486</v>
      </c>
      <c r="Y48" s="30" t="s">
        <v>87</v>
      </c>
      <c r="Z48" s="30"/>
      <c r="AA48" s="29">
        <v>0</v>
      </c>
      <c r="AB48" s="29">
        <v>260.23694198981082</v>
      </c>
      <c r="AJ48" s="30">
        <f t="shared" si="17"/>
        <v>5391.6302800000003</v>
      </c>
      <c r="AK48" s="30">
        <f t="shared" si="18"/>
        <v>5391.6302800000003</v>
      </c>
    </row>
    <row r="49" spans="1:37" ht="25.5" customHeight="1" x14ac:dyDescent="0.25">
      <c r="A49" s="20" t="s">
        <v>97</v>
      </c>
      <c r="B49" s="39" t="s">
        <v>98</v>
      </c>
      <c r="C49" s="28" t="s">
        <v>99</v>
      </c>
      <c r="D49" s="27" t="s">
        <v>21</v>
      </c>
      <c r="E49" s="30" t="s">
        <v>87</v>
      </c>
      <c r="F49" s="30" t="s">
        <v>87</v>
      </c>
      <c r="G49" s="29">
        <f>K49+S49+O49</f>
        <v>6646.6126853294845</v>
      </c>
      <c r="H49" s="29">
        <f>L49+T49+P49</f>
        <v>6649.7833427559999</v>
      </c>
      <c r="I49" s="30" t="s">
        <v>87</v>
      </c>
      <c r="J49" s="30"/>
      <c r="K49" s="29">
        <v>4134.768102219924</v>
      </c>
      <c r="L49" s="29">
        <v>4155.8419520642547</v>
      </c>
      <c r="M49" s="30" t="s">
        <v>87</v>
      </c>
      <c r="N49" s="30"/>
      <c r="O49" s="29">
        <v>0</v>
      </c>
      <c r="P49" s="29">
        <v>0</v>
      </c>
      <c r="Q49" s="30" t="s">
        <v>87</v>
      </c>
      <c r="R49" s="30"/>
      <c r="S49" s="29">
        <f t="shared" si="50"/>
        <v>2511.8445831095605</v>
      </c>
      <c r="T49" s="29">
        <f t="shared" si="50"/>
        <v>2493.9413906917457</v>
      </c>
      <c r="U49" s="30" t="s">
        <v>87</v>
      </c>
      <c r="V49" s="30"/>
      <c r="W49" s="29">
        <v>2114.853969239392</v>
      </c>
      <c r="X49" s="29">
        <v>2183.8599470058939</v>
      </c>
      <c r="Y49" s="30" t="s">
        <v>87</v>
      </c>
      <c r="Z49" s="30"/>
      <c r="AA49" s="29">
        <v>396.99061387016832</v>
      </c>
      <c r="AB49" s="29">
        <v>310.0814436858517</v>
      </c>
      <c r="AJ49" s="30">
        <f t="shared" si="17"/>
        <v>6649.7833427559999</v>
      </c>
      <c r="AK49" s="30">
        <f t="shared" si="18"/>
        <v>0</v>
      </c>
    </row>
    <row r="50" spans="1:37" s="32" customFormat="1" ht="30" customHeight="1" x14ac:dyDescent="0.25">
      <c r="A50" s="31">
        <v>8</v>
      </c>
      <c r="B50" s="21">
        <v>9</v>
      </c>
      <c r="C50" s="22" t="s">
        <v>100</v>
      </c>
      <c r="D50" s="23" t="s">
        <v>21</v>
      </c>
      <c r="E50" s="24">
        <f t="shared" ref="E50:AB50" si="51">E42+E44</f>
        <v>177072.86486999996</v>
      </c>
      <c r="F50" s="24">
        <f t="shared" si="51"/>
        <v>179452.38782</v>
      </c>
      <c r="G50" s="24">
        <f t="shared" si="51"/>
        <v>197076.56306911763</v>
      </c>
      <c r="H50" s="24">
        <f t="shared" si="51"/>
        <v>200183.30172849103</v>
      </c>
      <c r="I50" s="24">
        <f t="shared" si="51"/>
        <v>121044.27380207641</v>
      </c>
      <c r="J50" s="24">
        <f t="shared" si="51"/>
        <v>108413.88014925426</v>
      </c>
      <c r="K50" s="24">
        <f t="shared" si="51"/>
        <v>125851.77648719655</v>
      </c>
      <c r="L50" s="24">
        <f>L42+L44</f>
        <v>130773.90988948588</v>
      </c>
      <c r="M50" s="24"/>
      <c r="N50" s="24"/>
      <c r="O50" s="24">
        <f t="shared" si="51"/>
        <v>-5.5890982391679996E-5</v>
      </c>
      <c r="P50" s="24">
        <f t="shared" si="51"/>
        <v>0</v>
      </c>
      <c r="Q50" s="24">
        <f t="shared" si="51"/>
        <v>56028.591067923597</v>
      </c>
      <c r="R50" s="24">
        <f t="shared" si="51"/>
        <v>71038.507670745748</v>
      </c>
      <c r="S50" s="24">
        <f t="shared" si="51"/>
        <v>71224.786637812111</v>
      </c>
      <c r="T50" s="24">
        <f t="shared" si="51"/>
        <v>74801.022119005196</v>
      </c>
      <c r="U50" s="24">
        <f t="shared" si="51"/>
        <v>48531.716879002022</v>
      </c>
      <c r="V50" s="24">
        <f t="shared" si="51"/>
        <v>60921.617166685588</v>
      </c>
      <c r="W50" s="24">
        <f t="shared" si="51"/>
        <v>60783.655961374287</v>
      </c>
      <c r="X50" s="24">
        <f t="shared" si="51"/>
        <v>66326.551047237779</v>
      </c>
      <c r="Y50" s="24">
        <f t="shared" si="51"/>
        <v>7496.8741889215662</v>
      </c>
      <c r="Z50" s="24">
        <f t="shared" si="51"/>
        <v>10139.80032948685</v>
      </c>
      <c r="AA50" s="24">
        <f t="shared" si="51"/>
        <v>10441.130676437826</v>
      </c>
      <c r="AB50" s="24">
        <f t="shared" si="51"/>
        <v>8474.4710717674043</v>
      </c>
      <c r="AJ50" s="26">
        <f t="shared" si="17"/>
        <v>205574.93200849107</v>
      </c>
      <c r="AK50" s="26">
        <f t="shared" si="18"/>
        <v>5391.6302800000412</v>
      </c>
    </row>
    <row r="51" spans="1:37" s="32" customFormat="1" ht="28.5" customHeight="1" x14ac:dyDescent="0.25">
      <c r="A51" s="31">
        <v>9</v>
      </c>
      <c r="B51" s="21">
        <v>10</v>
      </c>
      <c r="C51" s="22" t="s">
        <v>101</v>
      </c>
      <c r="D51" s="23" t="s">
        <v>102</v>
      </c>
      <c r="E51" s="24">
        <f t="shared" ref="E51:K51" si="52">E50/E57*1000</f>
        <v>1966.7798177467596</v>
      </c>
      <c r="F51" s="24">
        <f t="shared" si="52"/>
        <v>1881.5534391288079</v>
      </c>
      <c r="G51" s="24">
        <f t="shared" si="52"/>
        <v>1894.081014903682</v>
      </c>
      <c r="H51" s="24">
        <f t="shared" si="52"/>
        <v>2016.5889192446937</v>
      </c>
      <c r="I51" s="24">
        <f>I50/I57*1000</f>
        <v>1822.8664346008977</v>
      </c>
      <c r="J51" s="24">
        <f>J50/J57*1000</f>
        <v>1526.0879078683868</v>
      </c>
      <c r="K51" s="24">
        <f t="shared" si="52"/>
        <v>1627.6569506394353</v>
      </c>
      <c r="L51" s="24">
        <f>L50/L57*1000</f>
        <v>1778.2195662835652</v>
      </c>
      <c r="M51" s="24"/>
      <c r="N51" s="24"/>
      <c r="O51" s="24"/>
      <c r="P51" s="24"/>
      <c r="Q51" s="24">
        <f t="shared" ref="Q51:AB51" si="53">Q50/Q57*1000</f>
        <v>2371.2182421193456</v>
      </c>
      <c r="R51" s="24">
        <f t="shared" si="53"/>
        <v>2919.2867515983985</v>
      </c>
      <c r="S51" s="24">
        <f t="shared" si="53"/>
        <v>2664.8182994473204</v>
      </c>
      <c r="T51" s="24">
        <f t="shared" si="53"/>
        <v>2907.5785762684714</v>
      </c>
      <c r="U51" s="24">
        <f t="shared" si="53"/>
        <v>2313.4544511091854</v>
      </c>
      <c r="V51" s="24">
        <f t="shared" si="53"/>
        <v>2779.5320712934513</v>
      </c>
      <c r="W51" s="24">
        <f>W50/W57*1000</f>
        <v>2711.7540889343791</v>
      </c>
      <c r="X51" s="24">
        <f t="shared" si="53"/>
        <v>2950.8331524000182</v>
      </c>
      <c r="Y51" s="24">
        <f t="shared" si="53"/>
        <v>2828.3900840274832</v>
      </c>
      <c r="Z51" s="24">
        <f t="shared" si="53"/>
        <v>4196.4856139185558</v>
      </c>
      <c r="AA51" s="24">
        <f t="shared" si="53"/>
        <v>2420.8869492255553</v>
      </c>
      <c r="AB51" s="24">
        <f t="shared" si="53"/>
        <v>2608.3345349697443</v>
      </c>
      <c r="AJ51" s="26">
        <f t="shared" si="17"/>
        <v>4685.7981425520366</v>
      </c>
      <c r="AK51" s="26">
        <f t="shared" si="18"/>
        <v>2669.2092233073427</v>
      </c>
    </row>
    <row r="52" spans="1:37" s="32" customFormat="1" ht="14.25" x14ac:dyDescent="0.25">
      <c r="A52" s="31"/>
      <c r="B52" s="39" t="s">
        <v>103</v>
      </c>
      <c r="C52" s="40" t="s">
        <v>104</v>
      </c>
      <c r="D52" s="27" t="s">
        <v>102</v>
      </c>
      <c r="E52" s="29">
        <f t="shared" ref="E52:L52" si="54">E12/E57*1000</f>
        <v>1238.7295690959213</v>
      </c>
      <c r="F52" s="29">
        <f t="shared" si="54"/>
        <v>1180.7837996472645</v>
      </c>
      <c r="G52" s="29">
        <f t="shared" si="54"/>
        <v>1113.9761514187833</v>
      </c>
      <c r="H52" s="29">
        <f t="shared" si="54"/>
        <v>1115.6864916271502</v>
      </c>
      <c r="I52" s="29">
        <f>I12/I57*1000</f>
        <v>1105.6061631612665</v>
      </c>
      <c r="J52" s="29">
        <f>J12/J57*1000</f>
        <v>862.45358267318056</v>
      </c>
      <c r="K52" s="29">
        <f t="shared" si="54"/>
        <v>854.38891862990067</v>
      </c>
      <c r="L52" s="29">
        <f t="shared" si="54"/>
        <v>853.93417031072477</v>
      </c>
      <c r="M52" s="24"/>
      <c r="N52" s="24"/>
      <c r="O52" s="24"/>
      <c r="P52" s="24"/>
      <c r="Q52" s="29">
        <f t="shared" ref="Q52:AB52" si="55">Q12/Q57*1000</f>
        <v>1612.8450221997823</v>
      </c>
      <c r="R52" s="29">
        <f t="shared" si="55"/>
        <v>2110.1056085673663</v>
      </c>
      <c r="S52" s="29">
        <f t="shared" si="55"/>
        <v>1864.9351870133873</v>
      </c>
      <c r="T52" s="29">
        <f t="shared" si="55"/>
        <v>1863.9424669133757</v>
      </c>
      <c r="U52" s="29">
        <f t="shared" si="55"/>
        <v>1529.4586164668465</v>
      </c>
      <c r="V52" s="29">
        <f>V12/V57*1000</f>
        <v>1934.2377413205802</v>
      </c>
      <c r="W52" s="29">
        <f t="shared" si="55"/>
        <v>1864.9351870133983</v>
      </c>
      <c r="X52" s="29">
        <f t="shared" si="55"/>
        <v>1863.9424669133784</v>
      </c>
      <c r="Y52" s="29">
        <f t="shared" si="55"/>
        <v>2272.8071893698739</v>
      </c>
      <c r="Z52" s="29">
        <f t="shared" si="55"/>
        <v>3705.4063469990811</v>
      </c>
      <c r="AA52" s="24">
        <f t="shared" si="55"/>
        <v>1864.935187013333</v>
      </c>
      <c r="AB52" s="24">
        <f t="shared" si="55"/>
        <v>1863.9424669133573</v>
      </c>
      <c r="AJ52" s="26">
        <f t="shared" si="17"/>
        <v>2717.8766372241007</v>
      </c>
      <c r="AK52" s="26">
        <f t="shared" si="18"/>
        <v>1602.1901455969505</v>
      </c>
    </row>
    <row r="53" spans="1:37" s="32" customFormat="1" ht="14.25" x14ac:dyDescent="0.25">
      <c r="A53" s="31"/>
      <c r="B53" s="39" t="s">
        <v>105</v>
      </c>
      <c r="C53" s="40" t="s">
        <v>106</v>
      </c>
      <c r="D53" s="27" t="s">
        <v>102</v>
      </c>
      <c r="E53" s="29">
        <f t="shared" ref="E53:L53" si="56">(E50-E12)/E57*1000</f>
        <v>728.0502486508384</v>
      </c>
      <c r="F53" s="29">
        <f t="shared" si="56"/>
        <v>700.76963948154321</v>
      </c>
      <c r="G53" s="29">
        <f t="shared" si="56"/>
        <v>780.10486348489849</v>
      </c>
      <c r="H53" s="29">
        <f t="shared" si="56"/>
        <v>900.90242761754325</v>
      </c>
      <c r="I53" s="29">
        <f t="shared" si="56"/>
        <v>717.26027143963131</v>
      </c>
      <c r="J53" s="29">
        <f t="shared" si="56"/>
        <v>663.63432519520597</v>
      </c>
      <c r="K53" s="29">
        <f t="shared" si="56"/>
        <v>773.26803200953475</v>
      </c>
      <c r="L53" s="29">
        <f t="shared" si="56"/>
        <v>924.28539597284043</v>
      </c>
      <c r="M53" s="24"/>
      <c r="N53" s="24"/>
      <c r="O53" s="24"/>
      <c r="P53" s="24"/>
      <c r="Q53" s="29">
        <f t="shared" ref="Q53:AB53" si="57">(Q50-Q12)/Q57*1000</f>
        <v>758.37321991956355</v>
      </c>
      <c r="R53" s="29">
        <f t="shared" si="57"/>
        <v>809.18114303103255</v>
      </c>
      <c r="S53" s="29">
        <f t="shared" si="57"/>
        <v>799.88311243393321</v>
      </c>
      <c r="T53" s="29">
        <f t="shared" si="57"/>
        <v>1043.6361093550954</v>
      </c>
      <c r="U53" s="29">
        <f t="shared" si="57"/>
        <v>783.99583464233888</v>
      </c>
      <c r="V53" s="29">
        <f t="shared" si="57"/>
        <v>845.2943299728712</v>
      </c>
      <c r="W53" s="29">
        <f t="shared" si="57"/>
        <v>846.81890192098069</v>
      </c>
      <c r="X53" s="29">
        <f t="shared" si="57"/>
        <v>1086.89068548664</v>
      </c>
      <c r="Y53" s="29">
        <f t="shared" si="57"/>
        <v>555.58289465760947</v>
      </c>
      <c r="Z53" s="29">
        <f t="shared" si="57"/>
        <v>491.07926691947461</v>
      </c>
      <c r="AA53" s="24">
        <f t="shared" si="57"/>
        <v>555.95176221222221</v>
      </c>
      <c r="AB53" s="24">
        <f t="shared" si="57"/>
        <v>744.39206805638662</v>
      </c>
      <c r="AJ53" s="26">
        <f t="shared" si="17"/>
        <v>1967.9215053279358</v>
      </c>
      <c r="AK53" s="26">
        <f t="shared" si="18"/>
        <v>1067.0190777103926</v>
      </c>
    </row>
    <row r="54" spans="1:37" s="32" customFormat="1" ht="25.5" x14ac:dyDescent="0.25">
      <c r="A54" s="31">
        <v>10</v>
      </c>
      <c r="B54" s="21">
        <v>11</v>
      </c>
      <c r="C54" s="22" t="s">
        <v>107</v>
      </c>
      <c r="D54" s="23" t="s">
        <v>108</v>
      </c>
      <c r="E54" s="41">
        <f>I54+Q54+M54</f>
        <v>76402.302163541215</v>
      </c>
      <c r="F54" s="41">
        <f>J54+R54+N54</f>
        <v>79106.320000000007</v>
      </c>
      <c r="G54" s="41">
        <f>K54+O54+S54</f>
        <v>89719.692021903742</v>
      </c>
      <c r="H54" s="41">
        <f>L54+P54+T54</f>
        <v>85273.168648847917</v>
      </c>
      <c r="I54" s="38">
        <v>56106.128715541221</v>
      </c>
      <c r="J54" s="38">
        <v>58828.160000000003</v>
      </c>
      <c r="K54" s="41">
        <v>66408.368799127624</v>
      </c>
      <c r="L54" s="41">
        <v>62872.076180035838</v>
      </c>
      <c r="M54" s="38">
        <v>0</v>
      </c>
      <c r="N54" s="38"/>
      <c r="O54" s="41"/>
      <c r="P54" s="41">
        <v>0</v>
      </c>
      <c r="Q54" s="41">
        <f t="shared" ref="Q54:T55" si="58">U54+Y54</f>
        <v>20296.173447999994</v>
      </c>
      <c r="R54" s="41">
        <f t="shared" si="58"/>
        <v>20278.16</v>
      </c>
      <c r="S54" s="41">
        <f t="shared" si="58"/>
        <v>23311.323222776115</v>
      </c>
      <c r="T54" s="41">
        <f t="shared" si="58"/>
        <v>22401.092468812079</v>
      </c>
      <c r="U54" s="38">
        <v>18038.907969999997</v>
      </c>
      <c r="V54" s="38">
        <v>18236.14</v>
      </c>
      <c r="W54" s="41">
        <v>19528.910140506792</v>
      </c>
      <c r="X54" s="41">
        <v>19551.726003904918</v>
      </c>
      <c r="Y54" s="38">
        <v>2257.2654779999993</v>
      </c>
      <c r="Z54" s="38">
        <v>2042.02</v>
      </c>
      <c r="AA54" s="41">
        <v>3782.4130822693223</v>
      </c>
      <c r="AB54" s="41">
        <v>2849.3664649071598</v>
      </c>
      <c r="AJ54" s="42">
        <f t="shared" si="17"/>
        <v>85273.168648847917</v>
      </c>
      <c r="AK54" s="42">
        <f t="shared" si="18"/>
        <v>0</v>
      </c>
    </row>
    <row r="55" spans="1:37" s="49" customFormat="1" ht="30.6" customHeight="1" x14ac:dyDescent="0.25">
      <c r="A55" s="43">
        <v>11</v>
      </c>
      <c r="B55" s="44">
        <v>12</v>
      </c>
      <c r="C55" s="45" t="s">
        <v>109</v>
      </c>
      <c r="D55" s="46" t="s">
        <v>108</v>
      </c>
      <c r="E55" s="47">
        <f>I55+M55+Q55</f>
        <v>11324.334188000001</v>
      </c>
      <c r="F55" s="47">
        <f>J55+N55+R55</f>
        <v>12947.269780000002</v>
      </c>
      <c r="G55" s="47">
        <f>K55+O55+S55</f>
        <v>13783.058999999999</v>
      </c>
      <c r="H55" s="48">
        <f>L55+P55+T55</f>
        <v>14226.869155513345</v>
      </c>
      <c r="I55" s="47">
        <v>9069.2479899999998</v>
      </c>
      <c r="J55" s="47">
        <v>9615.6259290000016</v>
      </c>
      <c r="K55" s="47">
        <v>11674.335999999999</v>
      </c>
      <c r="L55" s="47">
        <v>10987.424758635942</v>
      </c>
      <c r="M55" s="47"/>
      <c r="N55" s="47"/>
      <c r="O55" s="47"/>
      <c r="P55" s="47">
        <v>0</v>
      </c>
      <c r="Q55" s="47">
        <f t="shared" si="58"/>
        <v>2255.0861980000004</v>
      </c>
      <c r="R55" s="47">
        <f t="shared" si="58"/>
        <v>3331.6438509999998</v>
      </c>
      <c r="S55" s="47">
        <f t="shared" si="58"/>
        <v>2108.723</v>
      </c>
      <c r="T55" s="48">
        <f t="shared" si="58"/>
        <v>3239.4443968774021</v>
      </c>
      <c r="U55" s="47">
        <v>2233.2144200000002</v>
      </c>
      <c r="V55" s="47">
        <v>3307.1394449999998</v>
      </c>
      <c r="W55" s="47">
        <v>2102.0749999999998</v>
      </c>
      <c r="X55" s="47">
        <v>3233.8907715309028</v>
      </c>
      <c r="Y55" s="47">
        <v>21.871777999999999</v>
      </c>
      <c r="Z55" s="47">
        <v>24.504405999999999</v>
      </c>
      <c r="AA55" s="47">
        <v>6.6480000000000006</v>
      </c>
      <c r="AB55" s="47">
        <v>5.5536253464995111</v>
      </c>
      <c r="AJ55" s="50">
        <f t="shared" si="17"/>
        <v>14226.869155513345</v>
      </c>
      <c r="AK55" s="50">
        <f t="shared" si="18"/>
        <v>0</v>
      </c>
    </row>
    <row r="56" spans="1:37" s="32" customFormat="1" ht="14.25" x14ac:dyDescent="0.25">
      <c r="A56" s="31">
        <v>12</v>
      </c>
      <c r="B56" s="44">
        <v>13</v>
      </c>
      <c r="C56" s="45" t="s">
        <v>110</v>
      </c>
      <c r="D56" s="46" t="s">
        <v>102</v>
      </c>
      <c r="E56" s="51"/>
      <c r="F56" s="51"/>
      <c r="G56" s="51"/>
      <c r="H56" s="52"/>
      <c r="I56" s="51"/>
      <c r="J56" s="51"/>
      <c r="K56" s="51"/>
      <c r="L56" s="52"/>
      <c r="M56" s="51"/>
      <c r="N56" s="51"/>
      <c r="O56" s="51"/>
      <c r="P56" s="52"/>
      <c r="Q56" s="52"/>
      <c r="R56" s="52"/>
      <c r="S56" s="52"/>
      <c r="T56" s="52"/>
      <c r="U56" s="51"/>
      <c r="V56" s="51"/>
      <c r="W56" s="51"/>
      <c r="X56" s="52"/>
      <c r="Y56" s="51"/>
      <c r="Z56" s="51"/>
      <c r="AA56" s="51"/>
      <c r="AB56" s="52"/>
      <c r="AJ56" s="53">
        <f t="shared" si="17"/>
        <v>0</v>
      </c>
      <c r="AK56" s="53">
        <f t="shared" si="18"/>
        <v>0</v>
      </c>
    </row>
    <row r="57" spans="1:37" s="32" customFormat="1" ht="39" customHeight="1" x14ac:dyDescent="0.25">
      <c r="A57" s="31">
        <v>13</v>
      </c>
      <c r="B57" s="21">
        <v>14</v>
      </c>
      <c r="C57" s="22" t="s">
        <v>111</v>
      </c>
      <c r="D57" s="23" t="s">
        <v>108</v>
      </c>
      <c r="E57" s="54">
        <f>I57+Q57+M57</f>
        <v>90031.87</v>
      </c>
      <c r="F57" s="54">
        <f>J57+R57+N57</f>
        <v>95374.59</v>
      </c>
      <c r="G57" s="55">
        <f>K57+O57+S57</f>
        <v>104048.64497263302</v>
      </c>
      <c r="H57" s="55">
        <f>L57+T57+P57</f>
        <v>99268.274172342964</v>
      </c>
      <c r="I57" s="38">
        <v>66403.259999999995</v>
      </c>
      <c r="J57" s="38">
        <v>71040.39</v>
      </c>
      <c r="K57" s="55">
        <v>77320.823922851108</v>
      </c>
      <c r="L57" s="55">
        <v>73542.048669951429</v>
      </c>
      <c r="M57" s="38">
        <v>0</v>
      </c>
      <c r="N57" s="38"/>
      <c r="O57" s="55">
        <v>0</v>
      </c>
      <c r="P57" s="55">
        <v>0</v>
      </c>
      <c r="Q57" s="55">
        <f>U57+Y57</f>
        <v>23628.61</v>
      </c>
      <c r="R57" s="55">
        <f>V57+Z57</f>
        <v>24334.199999999997</v>
      </c>
      <c r="S57" s="55">
        <f>W57+AA57</f>
        <v>26727.821049781902</v>
      </c>
      <c r="T57" s="55">
        <f>X57+AB57</f>
        <v>25726.225502391528</v>
      </c>
      <c r="U57" s="38">
        <v>20978.03</v>
      </c>
      <c r="V57" s="38">
        <v>21917.94</v>
      </c>
      <c r="W57" s="55">
        <v>22414.884966674857</v>
      </c>
      <c r="X57" s="55">
        <v>22477.228505207764</v>
      </c>
      <c r="Y57" s="38">
        <v>2650.58</v>
      </c>
      <c r="Z57" s="38">
        <v>2416.2600000000002</v>
      </c>
      <c r="AA57" s="55">
        <v>4312.9360831070435</v>
      </c>
      <c r="AB57" s="55">
        <v>3248.9969971837627</v>
      </c>
      <c r="AJ57" s="56">
        <f t="shared" si="17"/>
        <v>99268.274172342964</v>
      </c>
      <c r="AK57" s="56">
        <f t="shared" si="18"/>
        <v>0</v>
      </c>
    </row>
    <row r="58" spans="1:37" s="32" customFormat="1" ht="25.5" x14ac:dyDescent="0.25">
      <c r="A58" s="31">
        <v>14</v>
      </c>
      <c r="B58" s="21">
        <v>15</v>
      </c>
      <c r="C58" s="22" t="s">
        <v>112</v>
      </c>
      <c r="D58" s="23" t="s">
        <v>102</v>
      </c>
      <c r="E58" s="38">
        <f t="shared" ref="E58:AA58" si="59">E42/E57*1000</f>
        <v>1966.7798177467596</v>
      </c>
      <c r="F58" s="38">
        <f t="shared" si="59"/>
        <v>1881.5534391288079</v>
      </c>
      <c r="G58" s="38">
        <f t="shared" si="59"/>
        <v>1816.1787488228165</v>
      </c>
      <c r="H58" s="38">
        <f t="shared" si="59"/>
        <v>1922.9737077691259</v>
      </c>
      <c r="I58" s="38">
        <f t="shared" si="59"/>
        <v>1822.8664346008977</v>
      </c>
      <c r="J58" s="38">
        <f t="shared" si="59"/>
        <v>1526.0879078683868</v>
      </c>
      <c r="K58" s="38">
        <f t="shared" si="59"/>
        <v>1562.442951760044</v>
      </c>
      <c r="L58" s="38">
        <f>L42/L57*1000</f>
        <v>1635.9355627176392</v>
      </c>
      <c r="M58" s="38"/>
      <c r="N58" s="38"/>
      <c r="O58" s="38"/>
      <c r="P58" s="38"/>
      <c r="Q58" s="55">
        <f t="shared" si="59"/>
        <v>2371.2182421193456</v>
      </c>
      <c r="R58" s="55">
        <f>R42/R57*1000</f>
        <v>2919.2867515983985</v>
      </c>
      <c r="S58" s="38">
        <f t="shared" si="59"/>
        <v>2550.2101877105761</v>
      </c>
      <c r="T58" s="38">
        <f t="shared" si="59"/>
        <v>2743.5127810796162</v>
      </c>
      <c r="U58" s="38">
        <f t="shared" si="59"/>
        <v>2313.4544511091854</v>
      </c>
      <c r="V58" s="38">
        <f t="shared" si="59"/>
        <v>2779.5320712934513</v>
      </c>
      <c r="W58" s="38">
        <f t="shared" si="59"/>
        <v>2596.6925925125174</v>
      </c>
      <c r="X58" s="38">
        <f t="shared" si="59"/>
        <v>2793.9951589166508</v>
      </c>
      <c r="Y58" s="38">
        <f t="shared" si="59"/>
        <v>2828.3900840274832</v>
      </c>
      <c r="Z58" s="38">
        <f t="shared" si="59"/>
        <v>4196.4856139185558</v>
      </c>
      <c r="AA58" s="38">
        <f t="shared" si="59"/>
        <v>2308.6351361602319</v>
      </c>
      <c r="AB58" s="38">
        <f>AB42/AB57*1000</f>
        <v>2394.265323137106</v>
      </c>
      <c r="AJ58" s="53">
        <f t="shared" si="17"/>
        <v>4379.4483437972558</v>
      </c>
      <c r="AK58" s="53">
        <f t="shared" si="18"/>
        <v>2456.4746360281297</v>
      </c>
    </row>
    <row r="59" spans="1:37" ht="51" x14ac:dyDescent="0.25">
      <c r="B59" s="18" t="s">
        <v>113</v>
      </c>
      <c r="C59" s="57" t="s">
        <v>114</v>
      </c>
      <c r="D59" s="58" t="s">
        <v>21</v>
      </c>
      <c r="E59" s="59">
        <v>901503.20321000007</v>
      </c>
      <c r="F59" s="59">
        <v>807146.68980000005</v>
      </c>
      <c r="G59" s="24">
        <f>K59+O59+S59</f>
        <v>657030.89873880404</v>
      </c>
      <c r="H59" s="29">
        <f>L59+T59+P59</f>
        <v>613929.51139528409</v>
      </c>
      <c r="I59" s="59">
        <f>I60+I61</f>
        <v>732111.91368750576</v>
      </c>
      <c r="J59" s="59">
        <f>J60+J61</f>
        <v>675111.76529077673</v>
      </c>
      <c r="K59" s="24">
        <v>491053.22773488099</v>
      </c>
      <c r="L59" s="24">
        <v>478915.94929096801</v>
      </c>
      <c r="M59" s="59">
        <f>M60+M61</f>
        <v>621.32180546517452</v>
      </c>
      <c r="N59" s="59">
        <f>N60+N61</f>
        <v>407.70647036459161</v>
      </c>
      <c r="O59" s="24">
        <f>O60+O61</f>
        <v>499.5931809029999</v>
      </c>
      <c r="P59" s="24">
        <v>370.63439270000003</v>
      </c>
      <c r="Q59" s="55">
        <f t="shared" ref="Q59:R62" si="60">U59+Y59</f>
        <v>168769.9677170291</v>
      </c>
      <c r="R59" s="59">
        <f>R60+R61</f>
        <v>131627.21803885879</v>
      </c>
      <c r="S59" s="55">
        <f t="shared" ref="S59:T61" si="61">W59+AA59</f>
        <v>165478.07782301999</v>
      </c>
      <c r="T59" s="24">
        <f t="shared" si="61"/>
        <v>134642.92771161598</v>
      </c>
      <c r="U59" s="59">
        <f>U60+U61</f>
        <v>111116.04548908744</v>
      </c>
      <c r="V59" s="59">
        <f>V60+V61</f>
        <v>91185.109303345322</v>
      </c>
      <c r="W59" s="24">
        <v>89615.848355519993</v>
      </c>
      <c r="X59" s="24">
        <v>81943.514438639992</v>
      </c>
      <c r="Y59" s="59">
        <f>Y60+Y61</f>
        <v>57653.922227941657</v>
      </c>
      <c r="Z59" s="59">
        <f>Z60+Z61</f>
        <v>40442.10873551348</v>
      </c>
      <c r="AA59" s="24">
        <v>75862.229467500001</v>
      </c>
      <c r="AB59" s="24">
        <v>52699.413272975995</v>
      </c>
      <c r="AJ59" s="26">
        <f t="shared" si="17"/>
        <v>613929.51139528397</v>
      </c>
      <c r="AK59" s="26">
        <f t="shared" si="18"/>
        <v>0</v>
      </c>
    </row>
    <row r="60" spans="1:37" ht="38.25" x14ac:dyDescent="0.25">
      <c r="B60" s="60" t="s">
        <v>115</v>
      </c>
      <c r="C60" s="61" t="s">
        <v>116</v>
      </c>
      <c r="D60" s="62" t="s">
        <v>21</v>
      </c>
      <c r="E60" s="63">
        <f>I60+M60+Q60</f>
        <v>592001.16653000005</v>
      </c>
      <c r="F60" s="63">
        <f>J60+N60+R60</f>
        <v>536562.36647000001</v>
      </c>
      <c r="G60" s="29">
        <f>K60+O60+S60</f>
        <v>472932.28321508795</v>
      </c>
      <c r="H60" s="29">
        <f>L60+T60+P60</f>
        <v>439395.22014149593</v>
      </c>
      <c r="I60" s="63">
        <v>477755.57079000003</v>
      </c>
      <c r="J60" s="63">
        <v>447309.47777</v>
      </c>
      <c r="K60" s="29">
        <v>341018.11990005197</v>
      </c>
      <c r="L60" s="29">
        <v>332586.47611806396</v>
      </c>
      <c r="M60" s="63">
        <v>418.66476</v>
      </c>
      <c r="N60" s="63">
        <v>274.63499000000002</v>
      </c>
      <c r="O60" s="29">
        <v>382.75608717699993</v>
      </c>
      <c r="P60" s="29">
        <v>283.95797935000002</v>
      </c>
      <c r="Q60" s="55">
        <f t="shared" si="60"/>
        <v>113826.93098</v>
      </c>
      <c r="R60" s="55">
        <f t="shared" si="60"/>
        <v>88978.25370999999</v>
      </c>
      <c r="S60" s="29">
        <f t="shared" si="61"/>
        <v>131531.40722785899</v>
      </c>
      <c r="T60" s="29">
        <f t="shared" si="61"/>
        <v>106524.78604408199</v>
      </c>
      <c r="U60" s="63">
        <v>75123.745819999996</v>
      </c>
      <c r="V60" s="63">
        <v>61630.297709999999</v>
      </c>
      <c r="W60" s="29">
        <v>68969.356360983991</v>
      </c>
      <c r="X60" s="29">
        <v>63064.642610638002</v>
      </c>
      <c r="Y60" s="63">
        <v>38703.185160000001</v>
      </c>
      <c r="Z60" s="63">
        <v>27347.955999999998</v>
      </c>
      <c r="AA60" s="29">
        <v>62562.050866874997</v>
      </c>
      <c r="AB60" s="29">
        <v>43460.143433443998</v>
      </c>
      <c r="AJ60" s="30">
        <f t="shared" si="17"/>
        <v>439395.22014149593</v>
      </c>
      <c r="AK60" s="30">
        <f t="shared" si="18"/>
        <v>0</v>
      </c>
    </row>
    <row r="61" spans="1:37" x14ac:dyDescent="0.25">
      <c r="B61" s="60" t="s">
        <v>117</v>
      </c>
      <c r="C61" s="61" t="s">
        <v>36</v>
      </c>
      <c r="D61" s="62" t="s">
        <v>21</v>
      </c>
      <c r="E61" s="63">
        <f>E59-E60</f>
        <v>309502.03668000002</v>
      </c>
      <c r="F61" s="63">
        <f>F59-F60</f>
        <v>270584.32333000004</v>
      </c>
      <c r="G61" s="63">
        <f>G59-G60</f>
        <v>184098.61552371609</v>
      </c>
      <c r="H61" s="63">
        <f>H59-H60</f>
        <v>174534.29125378816</v>
      </c>
      <c r="I61" s="63">
        <f>$E$61/$E$67*I67</f>
        <v>254356.34289750573</v>
      </c>
      <c r="J61" s="63">
        <f>$F$61/$F$67*J67</f>
        <v>227802.28752077668</v>
      </c>
      <c r="K61" s="63">
        <v>150035.10783482902</v>
      </c>
      <c r="L61" s="63">
        <v>146329.47317290405</v>
      </c>
      <c r="M61" s="63">
        <f>$E$61/$E$67*M67</f>
        <v>202.65704546517458</v>
      </c>
      <c r="N61" s="63">
        <f>$F$61/$F$67*N67</f>
        <v>133.07148036459157</v>
      </c>
      <c r="O61" s="63">
        <v>116.83709372599998</v>
      </c>
      <c r="P61" s="63">
        <f t="shared" ref="P61" si="62">P59-P60</f>
        <v>86.676413350000018</v>
      </c>
      <c r="Q61" s="55">
        <f t="shared" si="60"/>
        <v>54943.036737029106</v>
      </c>
      <c r="R61" s="55">
        <f t="shared" si="60"/>
        <v>42648.964328858805</v>
      </c>
      <c r="S61" s="64">
        <f t="shared" si="61"/>
        <v>33946.670595161006</v>
      </c>
      <c r="T61" s="29">
        <f t="shared" si="61"/>
        <v>28118.141667533986</v>
      </c>
      <c r="U61" s="63">
        <f>$E$61/$E$67*U67</f>
        <v>35992.29966908745</v>
      </c>
      <c r="V61" s="63">
        <f>$F$61/$F$67*V67</f>
        <v>29554.811593345319</v>
      </c>
      <c r="W61" s="63">
        <v>20646.491994536002</v>
      </c>
      <c r="X61" s="63">
        <f>X59-X60</f>
        <v>18878.871828001989</v>
      </c>
      <c r="Y61" s="63">
        <f>$E$61/$E$67*Y67</f>
        <v>18950.73706794166</v>
      </c>
      <c r="Z61" s="63">
        <f>$F$61/$F$67*Z67</f>
        <v>13094.152735513484</v>
      </c>
      <c r="AA61" s="29">
        <v>13300.178600625004</v>
      </c>
      <c r="AB61" s="29">
        <f>AB59-AB60</f>
        <v>9239.2698395319967</v>
      </c>
      <c r="AJ61" s="30">
        <f t="shared" si="17"/>
        <v>174534.29125378805</v>
      </c>
      <c r="AK61" s="30">
        <f t="shared" si="18"/>
        <v>0</v>
      </c>
    </row>
    <row r="62" spans="1:37" ht="51" x14ac:dyDescent="0.25">
      <c r="B62" s="65" t="s">
        <v>118</v>
      </c>
      <c r="C62" s="57" t="s">
        <v>119</v>
      </c>
      <c r="D62" s="58" t="s">
        <v>21</v>
      </c>
      <c r="E62" s="24">
        <f t="shared" ref="E62" si="63">SUM(E63:E65)</f>
        <v>0</v>
      </c>
      <c r="F62" s="24"/>
      <c r="G62" s="24">
        <f>SUM(G63:G65)</f>
        <v>16159.352409909297</v>
      </c>
      <c r="H62" s="24">
        <f>SUM(H63:H65)</f>
        <v>15101.027769443896</v>
      </c>
      <c r="I62" s="24">
        <f t="shared" ref="I62" si="64">SUM(I63:I65)</f>
        <v>0</v>
      </c>
      <c r="J62" s="24"/>
      <c r="K62" s="24">
        <f>SUM(K63:K65)</f>
        <v>12086.289507272209</v>
      </c>
      <c r="L62" s="24">
        <f>SUM(L63:L65)</f>
        <v>11787.457035258212</v>
      </c>
      <c r="M62" s="24"/>
      <c r="N62" s="24"/>
      <c r="O62" s="24">
        <f>SUM(O63:O65)</f>
        <v>12.270281247355717</v>
      </c>
      <c r="P62" s="24">
        <f>SUM(P63:P65)</f>
        <v>9.1030407765770942</v>
      </c>
      <c r="Q62" s="55">
        <f t="shared" si="60"/>
        <v>0</v>
      </c>
      <c r="R62" s="24"/>
      <c r="S62" s="24">
        <f>SUM(S63:S65)</f>
        <v>4060.7926213897326</v>
      </c>
      <c r="T62" s="24">
        <f>SUM(T63:T65)</f>
        <v>3304.4676934091058</v>
      </c>
      <c r="U62" s="24">
        <f t="shared" ref="U62" si="65">SUM(U63:U65)</f>
        <v>0</v>
      </c>
      <c r="V62" s="24"/>
      <c r="W62" s="24">
        <f>SUM(W63:W65)</f>
        <v>2200.8005965139264</v>
      </c>
      <c r="X62" s="24">
        <f>SUM(X63:X65)</f>
        <v>2012.3821708584885</v>
      </c>
      <c r="Y62" s="24"/>
      <c r="Z62" s="24"/>
      <c r="AA62" s="24">
        <f>SUM(AA63:AA65)</f>
        <v>1859.992024875806</v>
      </c>
      <c r="AB62" s="24">
        <f>SUM(AB63:AB65)</f>
        <v>1292.0855225506173</v>
      </c>
      <c r="AJ62" s="26">
        <f t="shared" si="17"/>
        <v>15101.027769443896</v>
      </c>
      <c r="AK62" s="26">
        <f t="shared" si="18"/>
        <v>0</v>
      </c>
    </row>
    <row r="63" spans="1:37" x14ac:dyDescent="0.25">
      <c r="B63" s="60" t="s">
        <v>120</v>
      </c>
      <c r="C63" s="61" t="s">
        <v>86</v>
      </c>
      <c r="D63" s="62" t="s">
        <v>21</v>
      </c>
      <c r="E63" s="29"/>
      <c r="F63" s="29"/>
      <c r="G63" s="29">
        <f t="shared" ref="G63:H65" si="66">K63+O63+S63</f>
        <v>2908.6834337836735</v>
      </c>
      <c r="H63" s="29">
        <f t="shared" si="66"/>
        <v>2718.1849984999017</v>
      </c>
      <c r="I63" s="29"/>
      <c r="J63" s="29"/>
      <c r="K63" s="29">
        <v>2175.5321113089976</v>
      </c>
      <c r="L63" s="29">
        <v>2121.7422663464786</v>
      </c>
      <c r="M63" s="29"/>
      <c r="N63" s="29"/>
      <c r="O63" s="29">
        <v>2.2086506245240294</v>
      </c>
      <c r="P63" s="29">
        <v>1.6385473397838775</v>
      </c>
      <c r="Q63" s="29"/>
      <c r="R63" s="29"/>
      <c r="S63" s="29">
        <f t="shared" ref="S63:T65" si="67">W63+AA63</f>
        <v>730.94267185015201</v>
      </c>
      <c r="T63" s="29">
        <f t="shared" si="67"/>
        <v>594.80418481363927</v>
      </c>
      <c r="U63" s="29"/>
      <c r="V63" s="29"/>
      <c r="W63" s="29">
        <v>396.14410737250682</v>
      </c>
      <c r="X63" s="29">
        <v>362.22879075452806</v>
      </c>
      <c r="Y63" s="29"/>
      <c r="Z63" s="29"/>
      <c r="AA63" s="29">
        <v>334.79856447764519</v>
      </c>
      <c r="AB63" s="29">
        <v>232.5753940591112</v>
      </c>
      <c r="AJ63" s="30">
        <f t="shared" si="17"/>
        <v>2718.1849984999017</v>
      </c>
      <c r="AK63" s="30">
        <f t="shared" si="18"/>
        <v>0</v>
      </c>
    </row>
    <row r="64" spans="1:37" x14ac:dyDescent="0.25">
      <c r="B64" s="60" t="s">
        <v>121</v>
      </c>
      <c r="C64" s="61" t="s">
        <v>122</v>
      </c>
      <c r="D64" s="62" t="s">
        <v>21</v>
      </c>
      <c r="E64" s="29"/>
      <c r="F64" s="29"/>
      <c r="G64" s="29">
        <f t="shared" si="66"/>
        <v>0</v>
      </c>
      <c r="H64" s="29">
        <f t="shared" si="66"/>
        <v>0</v>
      </c>
      <c r="I64" s="29"/>
      <c r="J64" s="29"/>
      <c r="K64" s="29">
        <v>0</v>
      </c>
      <c r="L64" s="29">
        <v>0</v>
      </c>
      <c r="M64" s="29"/>
      <c r="N64" s="29"/>
      <c r="O64" s="29">
        <v>0</v>
      </c>
      <c r="P64" s="29">
        <v>0</v>
      </c>
      <c r="Q64" s="29"/>
      <c r="R64" s="29"/>
      <c r="S64" s="29">
        <f t="shared" si="67"/>
        <v>0</v>
      </c>
      <c r="T64" s="29">
        <f t="shared" si="67"/>
        <v>0</v>
      </c>
      <c r="U64" s="29"/>
      <c r="V64" s="29"/>
      <c r="W64" s="29">
        <v>0</v>
      </c>
      <c r="X64" s="29">
        <v>0</v>
      </c>
      <c r="Y64" s="29"/>
      <c r="Z64" s="29"/>
      <c r="AA64" s="29">
        <v>0</v>
      </c>
      <c r="AB64" s="29">
        <v>0</v>
      </c>
      <c r="AJ64" s="30">
        <f t="shared" si="17"/>
        <v>0</v>
      </c>
      <c r="AK64" s="30">
        <f t="shared" si="18"/>
        <v>0</v>
      </c>
    </row>
    <row r="65" spans="1:37" x14ac:dyDescent="0.25">
      <c r="B65" s="60" t="s">
        <v>123</v>
      </c>
      <c r="C65" s="61" t="s">
        <v>124</v>
      </c>
      <c r="D65" s="62" t="s">
        <v>21</v>
      </c>
      <c r="E65" s="29"/>
      <c r="F65" s="29"/>
      <c r="G65" s="29">
        <f t="shared" si="66"/>
        <v>13250.668976125624</v>
      </c>
      <c r="H65" s="29">
        <f t="shared" si="66"/>
        <v>12382.842770943993</v>
      </c>
      <c r="I65" s="29"/>
      <c r="J65" s="29"/>
      <c r="K65" s="29">
        <v>9910.7573959632118</v>
      </c>
      <c r="L65" s="29">
        <v>9665.7147689117337</v>
      </c>
      <c r="M65" s="29"/>
      <c r="N65" s="29"/>
      <c r="O65" s="29">
        <v>10.061630622831688</v>
      </c>
      <c r="P65" s="29">
        <v>7.4644934367932168</v>
      </c>
      <c r="Q65" s="29"/>
      <c r="R65" s="29"/>
      <c r="S65" s="29">
        <f t="shared" si="67"/>
        <v>3329.8499495395804</v>
      </c>
      <c r="T65" s="29">
        <f t="shared" si="67"/>
        <v>2709.6635085954667</v>
      </c>
      <c r="U65" s="29"/>
      <c r="V65" s="29"/>
      <c r="W65" s="29">
        <v>1804.6564891414196</v>
      </c>
      <c r="X65" s="29">
        <v>1650.1533801039604</v>
      </c>
      <c r="Y65" s="29"/>
      <c r="Z65" s="29"/>
      <c r="AA65" s="29">
        <v>1525.1934603981608</v>
      </c>
      <c r="AB65" s="29">
        <v>1059.5101284915061</v>
      </c>
      <c r="AJ65" s="30">
        <f t="shared" si="17"/>
        <v>12382.842770943993</v>
      </c>
      <c r="AK65" s="30">
        <f t="shared" si="18"/>
        <v>0</v>
      </c>
    </row>
    <row r="66" spans="1:37" ht="65.25" customHeight="1" x14ac:dyDescent="0.25">
      <c r="B66" s="65" t="s">
        <v>125</v>
      </c>
      <c r="C66" s="57" t="s">
        <v>126</v>
      </c>
      <c r="D66" s="58" t="s">
        <v>21</v>
      </c>
      <c r="E66" s="66">
        <f>E59+E62</f>
        <v>901503.20321000007</v>
      </c>
      <c r="F66" s="66">
        <f>F59+F62</f>
        <v>807146.68980000005</v>
      </c>
      <c r="G66" s="24">
        <f>G59+G62</f>
        <v>673190.25114871329</v>
      </c>
      <c r="H66" s="24">
        <f>H59+H62</f>
        <v>629030.53916472802</v>
      </c>
      <c r="I66" s="24">
        <f t="shared" ref="I66" si="68">I59+I62</f>
        <v>732111.91368750576</v>
      </c>
      <c r="J66" s="24">
        <f>J59+J62</f>
        <v>675111.76529077673</v>
      </c>
      <c r="K66" s="24">
        <f>K59+K62</f>
        <v>503139.51724215318</v>
      </c>
      <c r="L66" s="24">
        <f>L59+L62</f>
        <v>490703.40632622625</v>
      </c>
      <c r="M66" s="24">
        <f t="shared" ref="M66:N66" si="69">M59+M62</f>
        <v>621.32180546517452</v>
      </c>
      <c r="N66" s="24">
        <f t="shared" si="69"/>
        <v>407.70647036459161</v>
      </c>
      <c r="O66" s="24">
        <f>O59+O62</f>
        <v>511.86346215035564</v>
      </c>
      <c r="P66" s="24">
        <f>P59+P62</f>
        <v>379.73743347657711</v>
      </c>
      <c r="Q66" s="24">
        <f t="shared" ref="Q66:R66" si="70">Q59+Q62</f>
        <v>168769.9677170291</v>
      </c>
      <c r="R66" s="24">
        <f t="shared" si="70"/>
        <v>131627.21803885879</v>
      </c>
      <c r="S66" s="24">
        <f>S59+S62</f>
        <v>169538.87044440972</v>
      </c>
      <c r="T66" s="24">
        <f>T59+T62</f>
        <v>137947.39540502508</v>
      </c>
      <c r="U66" s="24">
        <f t="shared" ref="U66:V66" si="71">U59+U62</f>
        <v>111116.04548908744</v>
      </c>
      <c r="V66" s="24">
        <f t="shared" si="71"/>
        <v>91185.109303345322</v>
      </c>
      <c r="W66" s="24">
        <f>W59+W62</f>
        <v>91816.648952033924</v>
      </c>
      <c r="X66" s="24">
        <f>X59+X62</f>
        <v>83955.896609498479</v>
      </c>
      <c r="Y66" s="24">
        <f t="shared" ref="Y66:Z66" si="72">Y59+Y62</f>
        <v>57653.922227941657</v>
      </c>
      <c r="Z66" s="24">
        <f t="shared" si="72"/>
        <v>40442.10873551348</v>
      </c>
      <c r="AA66" s="24">
        <f>AA59+AA62</f>
        <v>77722.2214923758</v>
      </c>
      <c r="AB66" s="24">
        <f>AB59+AB62</f>
        <v>53991.498795526612</v>
      </c>
      <c r="AJ66" s="26">
        <f t="shared" si="17"/>
        <v>629030.5391647279</v>
      </c>
      <c r="AK66" s="26">
        <f t="shared" si="18"/>
        <v>0</v>
      </c>
    </row>
    <row r="67" spans="1:37" ht="93.6" customHeight="1" x14ac:dyDescent="0.25">
      <c r="B67" s="65" t="s">
        <v>127</v>
      </c>
      <c r="C67" s="57" t="s">
        <v>128</v>
      </c>
      <c r="D67" s="58" t="s">
        <v>108</v>
      </c>
      <c r="E67" s="41">
        <f>I67+M67+Q67</f>
        <v>444100.50999999995</v>
      </c>
      <c r="F67" s="41">
        <f>J67+N67+R67</f>
        <v>434634.06999999995</v>
      </c>
      <c r="G67" s="41">
        <f>K67+O67+S67</f>
        <v>499548.50989999995</v>
      </c>
      <c r="H67" s="41">
        <f>L67+P67+T67</f>
        <v>473585.11040000001</v>
      </c>
      <c r="I67" s="41">
        <v>364972.66</v>
      </c>
      <c r="J67" s="41">
        <v>365914.16</v>
      </c>
      <c r="K67" s="41">
        <v>407117.75929999998</v>
      </c>
      <c r="L67" s="41">
        <v>397051.8076</v>
      </c>
      <c r="M67" s="41">
        <v>290.79000000000002</v>
      </c>
      <c r="N67" s="41">
        <v>213.75</v>
      </c>
      <c r="O67" s="41">
        <v>317.02689999999996</v>
      </c>
      <c r="P67" s="41">
        <v>235.19500000000002</v>
      </c>
      <c r="Q67" s="41">
        <f>U67+Y67</f>
        <v>78837.06</v>
      </c>
      <c r="R67" s="41">
        <f>V67+Z67</f>
        <v>68506.16</v>
      </c>
      <c r="S67" s="41">
        <f>W67+AA67</f>
        <v>92113.723700000002</v>
      </c>
      <c r="T67" s="41">
        <f>X67+AB67</f>
        <v>76298.107799999998</v>
      </c>
      <c r="U67" s="41">
        <v>51644.89</v>
      </c>
      <c r="V67" s="41">
        <v>47473.29</v>
      </c>
      <c r="W67" s="41">
        <v>56023.911200000002</v>
      </c>
      <c r="X67" s="41">
        <v>51227.503400000001</v>
      </c>
      <c r="Y67" s="41">
        <v>27192.17</v>
      </c>
      <c r="Z67" s="41">
        <v>21032.87</v>
      </c>
      <c r="AA67" s="41">
        <v>36089.8125</v>
      </c>
      <c r="AB67" s="41">
        <v>25070.6044</v>
      </c>
      <c r="AJ67" s="26">
        <f t="shared" si="17"/>
        <v>473585.11040000001</v>
      </c>
      <c r="AK67" s="26">
        <f t="shared" si="18"/>
        <v>0</v>
      </c>
    </row>
    <row r="68" spans="1:37" ht="69.75" customHeight="1" x14ac:dyDescent="0.25">
      <c r="B68" s="65" t="s">
        <v>129</v>
      </c>
      <c r="C68" s="57" t="s">
        <v>130</v>
      </c>
      <c r="D68" s="58" t="s">
        <v>102</v>
      </c>
      <c r="E68" s="66">
        <f t="shared" ref="E68:M68" si="73">E66/E67*1000</f>
        <v>2029.9530914972381</v>
      </c>
      <c r="F68" s="66">
        <f t="shared" si="73"/>
        <v>1857.071834704537</v>
      </c>
      <c r="G68" s="24">
        <f t="shared" si="73"/>
        <v>1347.597356027492</v>
      </c>
      <c r="H68" s="24">
        <f t="shared" si="73"/>
        <v>1328.2312415469216</v>
      </c>
      <c r="I68" s="24">
        <f t="shared" si="73"/>
        <v>2005.9363177710509</v>
      </c>
      <c r="J68" s="24">
        <f t="shared" si="73"/>
        <v>1845.0003828514773</v>
      </c>
      <c r="K68" s="24">
        <f t="shared" si="73"/>
        <v>1235.8574533993637</v>
      </c>
      <c r="L68" s="24">
        <f t="shared" si="73"/>
        <v>1235.8674533993642</v>
      </c>
      <c r="M68" s="24">
        <f t="shared" si="73"/>
        <v>2136.6684049147993</v>
      </c>
      <c r="N68" s="24"/>
      <c r="O68" s="24">
        <f>O66/O67*1000</f>
        <v>1614.5742274562688</v>
      </c>
      <c r="P68" s="24">
        <f>P66/P67*1000</f>
        <v>1614.5642274562686</v>
      </c>
      <c r="Q68" s="24">
        <f t="shared" ref="Q68:R68" si="74">Q66/Q67*1000</f>
        <v>2140.7440576428025</v>
      </c>
      <c r="R68" s="24">
        <f t="shared" si="74"/>
        <v>1921.3924417725177</v>
      </c>
      <c r="S68" s="24">
        <f>S66/S67*1000</f>
        <v>1840.538669314589</v>
      </c>
      <c r="T68" s="24">
        <f>T66/T67*1000</f>
        <v>1808.0054588853784</v>
      </c>
      <c r="U68" s="24">
        <f t="shared" ref="U68:V68" si="75">U66/U67*1000</f>
        <v>2151.5399778968927</v>
      </c>
      <c r="V68" s="24">
        <f t="shared" si="75"/>
        <v>1920.7665890302803</v>
      </c>
      <c r="W68" s="24">
        <f>W66/W67*1000</f>
        <v>1638.8832372709087</v>
      </c>
      <c r="X68" s="24">
        <f>X66/X67*1000</f>
        <v>1638.8832372709085</v>
      </c>
      <c r="Y68" s="24">
        <f t="shared" ref="Y68" si="76">Y66/Y67*1000</f>
        <v>2120.2398421288799</v>
      </c>
      <c r="Z68" s="24">
        <f>Z66/Z67*1000</f>
        <v>1922.8050539709266</v>
      </c>
      <c r="AA68" s="24">
        <f>AA66/AA67*1000</f>
        <v>2153.5778688896153</v>
      </c>
      <c r="AB68" s="24">
        <f>AB66/AB67*1000</f>
        <v>2153.5778688896153</v>
      </c>
      <c r="AJ68" s="26">
        <f t="shared" si="17"/>
        <v>4658.4371397410114</v>
      </c>
      <c r="AK68" s="26"/>
    </row>
    <row r="69" spans="1:37" s="32" customFormat="1" x14ac:dyDescent="0.25">
      <c r="A69" s="31"/>
      <c r="B69" s="39" t="s">
        <v>131</v>
      </c>
      <c r="C69" s="40" t="s">
        <v>104</v>
      </c>
      <c r="D69" s="27" t="s">
        <v>102</v>
      </c>
      <c r="E69" s="67">
        <f t="shared" ref="E69:L69" si="77">E60/E67*1000</f>
        <v>1333.0341965380767</v>
      </c>
      <c r="F69" s="67">
        <f t="shared" si="77"/>
        <v>1234.5152014198982</v>
      </c>
      <c r="G69" s="29">
        <f t="shared" si="77"/>
        <v>946.71943533523893</v>
      </c>
      <c r="H69" s="29">
        <f t="shared" si="77"/>
        <v>927.80623903140338</v>
      </c>
      <c r="I69" s="29">
        <f t="shared" si="77"/>
        <v>1309.0174228118897</v>
      </c>
      <c r="J69" s="29">
        <f t="shared" si="77"/>
        <v>1222.4437495668383</v>
      </c>
      <c r="K69" s="29">
        <f t="shared" si="77"/>
        <v>837.64</v>
      </c>
      <c r="L69" s="29">
        <f t="shared" si="77"/>
        <v>837.64</v>
      </c>
      <c r="M69" s="68"/>
      <c r="N69" s="68"/>
      <c r="O69" s="29">
        <f>O60/O67*1000</f>
        <v>1207.33</v>
      </c>
      <c r="P69" s="29">
        <f>P60/P67*1000</f>
        <v>1207.33</v>
      </c>
      <c r="Q69" s="29">
        <f t="shared" ref="Q69:R69" si="78">Q60/Q67*1000</f>
        <v>1443.8251626836416</v>
      </c>
      <c r="R69" s="29">
        <f t="shared" si="78"/>
        <v>1298.8358084878789</v>
      </c>
      <c r="S69" s="29">
        <f>S60/S67*1000</f>
        <v>1427.9241131998551</v>
      </c>
      <c r="T69" s="29">
        <f>T60/T67*1000</f>
        <v>1396.1655028629948</v>
      </c>
      <c r="U69" s="29">
        <f t="shared" ref="U69:V69" si="79">U60/U67*1000</f>
        <v>1454.621082937731</v>
      </c>
      <c r="V69" s="29">
        <f t="shared" si="79"/>
        <v>1298.2099557456413</v>
      </c>
      <c r="W69" s="29">
        <f>W60/W67*1000</f>
        <v>1231.07</v>
      </c>
      <c r="X69" s="29">
        <f>X60/X67*1000</f>
        <v>1231.0700000000002</v>
      </c>
      <c r="Y69" s="29">
        <f t="shared" ref="Y69:Z69" si="80">Y60/Y67*1000</f>
        <v>1423.3209471697185</v>
      </c>
      <c r="Z69" s="29">
        <f t="shared" si="80"/>
        <v>1300.2484206862875</v>
      </c>
      <c r="AA69" s="29">
        <f>AA60/AA67*1000</f>
        <v>1733.51</v>
      </c>
      <c r="AB69" s="29">
        <f>AB60/AB67*1000</f>
        <v>1733.51</v>
      </c>
      <c r="AC69" s="1"/>
      <c r="AJ69" s="26">
        <f t="shared" si="17"/>
        <v>3441.1355028629946</v>
      </c>
      <c r="AK69" s="26"/>
    </row>
    <row r="70" spans="1:37" s="32" customFormat="1" x14ac:dyDescent="0.25">
      <c r="A70" s="31"/>
      <c r="B70" s="39" t="s">
        <v>132</v>
      </c>
      <c r="C70" s="40" t="s">
        <v>106</v>
      </c>
      <c r="D70" s="27" t="s">
        <v>102</v>
      </c>
      <c r="E70" s="67">
        <f>(E61+E62)/E67*1000</f>
        <v>696.91889495916143</v>
      </c>
      <c r="F70" s="67">
        <f>(F61+F62)/F67*1000</f>
        <v>622.55663328463891</v>
      </c>
      <c r="G70" s="29">
        <f>(G61+G62)/G67*1000</f>
        <v>400.8779206922531</v>
      </c>
      <c r="H70" s="29">
        <f>(H61+H62)/H67*1000</f>
        <v>400.42500251551837</v>
      </c>
      <c r="I70" s="29">
        <f t="shared" ref="I70:J70" si="81">(I61+I62)/I67*1000</f>
        <v>696.91889495916143</v>
      </c>
      <c r="J70" s="29">
        <f t="shared" si="81"/>
        <v>622.55663328463891</v>
      </c>
      <c r="K70" s="29">
        <f>(K61+K62)/K67*1000</f>
        <v>398.21745339936399</v>
      </c>
      <c r="L70" s="29">
        <f>(L61+L62)/L67*1000</f>
        <v>398.22745339936404</v>
      </c>
      <c r="M70" s="68"/>
      <c r="N70" s="68"/>
      <c r="O70" s="29">
        <f>(O61+O62)/O67*1000</f>
        <v>407.24422745626856</v>
      </c>
      <c r="P70" s="29">
        <f>(P61+P62)/P67*1000</f>
        <v>407.23422745626863</v>
      </c>
      <c r="Q70" s="29">
        <f t="shared" ref="Q70:R70" si="82">(Q61+Q62)/Q67*1000</f>
        <v>696.91889495916143</v>
      </c>
      <c r="R70" s="29">
        <f t="shared" si="82"/>
        <v>622.55663328463891</v>
      </c>
      <c r="S70" s="29">
        <f>(S61+S62)/S67*1000</f>
        <v>412.61455611473377</v>
      </c>
      <c r="T70" s="29">
        <f>(T61+T62)/T67*1000</f>
        <v>411.83995602238372</v>
      </c>
      <c r="U70" s="29">
        <f t="shared" ref="U70:V70" si="83">(U61+U62)/U67*1000</f>
        <v>696.91889495916143</v>
      </c>
      <c r="V70" s="29">
        <f t="shared" si="83"/>
        <v>622.55663328463891</v>
      </c>
      <c r="W70" s="29">
        <f>(W61+W62)/W67*1000</f>
        <v>407.81323727090887</v>
      </c>
      <c r="X70" s="29">
        <f>(X61+X62)/X67*1000</f>
        <v>407.81323727090859</v>
      </c>
      <c r="Y70" s="29">
        <f t="shared" ref="Y70:Z70" si="84">(Y61+Y62)/Y67*1000</f>
        <v>696.91889495916143</v>
      </c>
      <c r="Z70" s="29">
        <f t="shared" si="84"/>
        <v>622.55663328463891</v>
      </c>
      <c r="AA70" s="29">
        <f>(AA61+AA62)/AA67*1000</f>
        <v>420.06786888961562</v>
      </c>
      <c r="AB70" s="29">
        <f>(AB61+AB62)/AB67*1000</f>
        <v>420.06786888961534</v>
      </c>
      <c r="AC70" s="1"/>
      <c r="AJ70" s="26">
        <f t="shared" si="17"/>
        <v>1217.3016368780163</v>
      </c>
      <c r="AK70" s="26"/>
    </row>
    <row r="71" spans="1:37" s="32" customFormat="1" ht="25.5" x14ac:dyDescent="0.25">
      <c r="A71" s="31">
        <v>10</v>
      </c>
      <c r="B71" s="65" t="s">
        <v>133</v>
      </c>
      <c r="C71" s="22" t="s">
        <v>134</v>
      </c>
      <c r="D71" s="23" t="s">
        <v>108</v>
      </c>
      <c r="E71" s="69">
        <f>I71+M71+Q71</f>
        <v>306206.94</v>
      </c>
      <c r="F71" s="69">
        <f>J71+N71+R71</f>
        <v>301572.39999999997</v>
      </c>
      <c r="G71" s="41">
        <f>K71+O71+S71</f>
        <v>333171.30621936859</v>
      </c>
      <c r="H71" s="41">
        <f>L71+P71+T71</f>
        <v>314849.52060109313</v>
      </c>
      <c r="I71" s="41">
        <v>248214.02</v>
      </c>
      <c r="J71" s="41">
        <v>250334.33</v>
      </c>
      <c r="K71" s="41">
        <v>266490.0466740983</v>
      </c>
      <c r="L71" s="41">
        <v>259502.50579622033</v>
      </c>
      <c r="M71" s="41">
        <v>219.6</v>
      </c>
      <c r="N71" s="41">
        <v>166.61</v>
      </c>
      <c r="O71" s="41">
        <v>231.76654571582202</v>
      </c>
      <c r="P71" s="41">
        <v>172.49769228722965</v>
      </c>
      <c r="Q71" s="41">
        <f>U71+Y71</f>
        <v>57773.32</v>
      </c>
      <c r="R71" s="41">
        <f>V71+Z71</f>
        <v>51071.460000000006</v>
      </c>
      <c r="S71" s="41">
        <f>W71+AA71</f>
        <v>66449.492999554466</v>
      </c>
      <c r="T71" s="41">
        <f>X71+AB71</f>
        <v>55174.51711258557</v>
      </c>
      <c r="U71" s="41">
        <v>37411.46</v>
      </c>
      <c r="V71" s="41">
        <v>34832.050000000003</v>
      </c>
      <c r="W71" s="41">
        <v>40135.704960223928</v>
      </c>
      <c r="X71" s="41">
        <v>36843.16816610613</v>
      </c>
      <c r="Y71" s="41">
        <v>20361.86</v>
      </c>
      <c r="Z71" s="41">
        <v>16239.41</v>
      </c>
      <c r="AA71" s="41">
        <v>26313.788039330546</v>
      </c>
      <c r="AB71" s="41">
        <v>18331.348946479437</v>
      </c>
      <c r="AJ71" s="42">
        <f t="shared" si="17"/>
        <v>314849.52060109313</v>
      </c>
      <c r="AK71" s="42">
        <f>AJ71-H71</f>
        <v>0</v>
      </c>
    </row>
    <row r="72" spans="1:37" ht="25.5" x14ac:dyDescent="0.25">
      <c r="B72" s="65" t="s">
        <v>135</v>
      </c>
      <c r="C72" s="57" t="s">
        <v>136</v>
      </c>
      <c r="D72" s="58" t="s">
        <v>21</v>
      </c>
      <c r="E72" s="66">
        <f t="shared" ref="E72:R72" si="85">E42+E59</f>
        <v>1078576.0680800001</v>
      </c>
      <c r="F72" s="66">
        <f t="shared" si="85"/>
        <v>986599.07762000011</v>
      </c>
      <c r="G72" s="24">
        <f t="shared" si="85"/>
        <v>846001.83658191015</v>
      </c>
      <c r="H72" s="24">
        <f t="shared" si="85"/>
        <v>804819.79264431656</v>
      </c>
      <c r="I72" s="24">
        <f t="shared" si="85"/>
        <v>853156.18748958223</v>
      </c>
      <c r="J72" s="24">
        <f t="shared" si="85"/>
        <v>783525.64544003096</v>
      </c>
      <c r="K72" s="24">
        <f t="shared" si="85"/>
        <v>611862.60409741907</v>
      </c>
      <c r="L72" s="24">
        <f>L42+L59</f>
        <v>599226.00206525298</v>
      </c>
      <c r="M72" s="24">
        <f t="shared" si="85"/>
        <v>621.32180546517452</v>
      </c>
      <c r="N72" s="24">
        <f t="shared" si="85"/>
        <v>407.70647036459161</v>
      </c>
      <c r="O72" s="24">
        <f t="shared" si="85"/>
        <v>499.59312501201754</v>
      </c>
      <c r="P72" s="41">
        <f t="shared" si="85"/>
        <v>370.63439270000003</v>
      </c>
      <c r="Q72" s="24">
        <f t="shared" si="85"/>
        <v>224798.55878495268</v>
      </c>
      <c r="R72" s="24">
        <f t="shared" si="85"/>
        <v>202665.72570960454</v>
      </c>
      <c r="S72" s="24">
        <f>S42+S59</f>
        <v>233639.63935947898</v>
      </c>
      <c r="T72" s="24">
        <f>T42+T59</f>
        <v>205223.15618636349</v>
      </c>
      <c r="U72" s="24">
        <f t="shared" ref="U72:V72" si="86">U42+U59</f>
        <v>159647.76236808946</v>
      </c>
      <c r="V72" s="24">
        <f t="shared" si="86"/>
        <v>152106.7264700309</v>
      </c>
      <c r="W72" s="24">
        <f>W42+W59</f>
        <v>147820.41411050479</v>
      </c>
      <c r="X72" s="24">
        <f>X42+X59</f>
        <v>144744.78206805384</v>
      </c>
      <c r="Y72" s="24">
        <f t="shared" ref="Y72:Z72" si="87">Y42+Y59</f>
        <v>65150.796416863224</v>
      </c>
      <c r="Z72" s="24">
        <f t="shared" si="87"/>
        <v>50581.909065000335</v>
      </c>
      <c r="AA72" s="24">
        <f>AA42+AA59</f>
        <v>85819.22524897421</v>
      </c>
      <c r="AB72" s="24">
        <f>AB42+AB59</f>
        <v>60478.374118309664</v>
      </c>
      <c r="AJ72" s="26">
        <f t="shared" si="17"/>
        <v>804819.79264431656</v>
      </c>
      <c r="AK72" s="26">
        <f>AJ72-H72</f>
        <v>0</v>
      </c>
    </row>
    <row r="73" spans="1:37" ht="25.5" x14ac:dyDescent="0.25">
      <c r="B73" s="65" t="s">
        <v>137</v>
      </c>
      <c r="C73" s="61" t="s">
        <v>138</v>
      </c>
      <c r="D73" s="58" t="s">
        <v>21</v>
      </c>
      <c r="E73" s="67">
        <f>(E12+E60)</f>
        <v>703526.30606000009</v>
      </c>
      <c r="F73" s="67">
        <f>(F12+F60)</f>
        <v>649179.13724000007</v>
      </c>
      <c r="G73" s="29">
        <f>(G12+G60)</f>
        <v>588839.99230204104</v>
      </c>
      <c r="H73" s="29">
        <f>(H12+H60)</f>
        <v>550147.49268271937</v>
      </c>
      <c r="I73" s="29">
        <f t="shared" ref="I73:R73" si="88">(I12+I60)</f>
        <v>551171.42430000007</v>
      </c>
      <c r="J73" s="29">
        <f t="shared" si="88"/>
        <v>508578.51663999999</v>
      </c>
      <c r="K73" s="29">
        <f t="shared" si="88"/>
        <v>407080.17503906967</v>
      </c>
      <c r="L73" s="29">
        <f>(L12+L60)</f>
        <v>395386.5444319899</v>
      </c>
      <c r="M73" s="29">
        <f t="shared" si="88"/>
        <v>418.66476</v>
      </c>
      <c r="N73" s="29">
        <f t="shared" si="88"/>
        <v>274.63499000000002</v>
      </c>
      <c r="O73" s="29">
        <f t="shared" si="88"/>
        <v>382.75608717699993</v>
      </c>
      <c r="P73" s="29">
        <f t="shared" si="88"/>
        <v>283.95797935000002</v>
      </c>
      <c r="Q73" s="29">
        <f t="shared" si="88"/>
        <v>151936.217</v>
      </c>
      <c r="R73" s="29">
        <f t="shared" si="88"/>
        <v>140325.98560999997</v>
      </c>
      <c r="S73" s="29">
        <f>(S12+S60)</f>
        <v>181377.06117579434</v>
      </c>
      <c r="T73" s="29">
        <f>(T12+T60)</f>
        <v>154476.99027137947</v>
      </c>
      <c r="U73" s="29">
        <f t="shared" ref="U73:V73" si="89">(U12+U60)</f>
        <v>107208.77455999999</v>
      </c>
      <c r="V73" s="29">
        <f t="shared" si="89"/>
        <v>104024.80447</v>
      </c>
      <c r="W73" s="29">
        <f>(W12+W60)</f>
        <v>110771.66404819358</v>
      </c>
      <c r="X73" s="29">
        <f>(X12+X60)</f>
        <v>104960.90336001068</v>
      </c>
      <c r="Y73" s="29">
        <f t="shared" ref="Y73:Z73" si="90">(Y12+Y60)</f>
        <v>44727.442439999999</v>
      </c>
      <c r="Z73" s="29">
        <f t="shared" si="90"/>
        <v>36301.181140000001</v>
      </c>
      <c r="AA73" s="29">
        <f>(AA12+AA60)</f>
        <v>70605.39712760078</v>
      </c>
      <c r="AB73" s="29">
        <f>(AB12+AB60)</f>
        <v>49516.086911368795</v>
      </c>
      <c r="AJ73" s="26"/>
      <c r="AK73" s="26"/>
    </row>
    <row r="74" spans="1:37" ht="19.5" customHeight="1" x14ac:dyDescent="0.25">
      <c r="B74" s="65" t="s">
        <v>139</v>
      </c>
      <c r="C74" s="61" t="s">
        <v>36</v>
      </c>
      <c r="D74" s="58" t="s">
        <v>21</v>
      </c>
      <c r="E74" s="67">
        <f>E72-E73</f>
        <v>375049.76202000002</v>
      </c>
      <c r="F74" s="67">
        <f>F72-F73</f>
        <v>337419.94038000004</v>
      </c>
      <c r="G74" s="67">
        <f>G72-G73</f>
        <v>257161.84427986911</v>
      </c>
      <c r="H74" s="67">
        <f>H72-H73</f>
        <v>254672.29996159719</v>
      </c>
      <c r="I74" s="29">
        <f t="shared" ref="I74:R74" si="91">((I50-I12-I44)+I61)</f>
        <v>301984.76318958215</v>
      </c>
      <c r="J74" s="29">
        <f t="shared" si="91"/>
        <v>274947.12880003091</v>
      </c>
      <c r="K74" s="29">
        <f t="shared" si="91"/>
        <v>204782.4290583494</v>
      </c>
      <c r="L74" s="29">
        <f t="shared" si="91"/>
        <v>203839.45763326314</v>
      </c>
      <c r="M74" s="29">
        <f t="shared" si="91"/>
        <v>202.65704546517458</v>
      </c>
      <c r="N74" s="29">
        <f t="shared" si="91"/>
        <v>133.07148036459157</v>
      </c>
      <c r="O74" s="29">
        <f t="shared" si="91"/>
        <v>116.83703783501758</v>
      </c>
      <c r="P74" s="29">
        <f t="shared" si="91"/>
        <v>86.676413350000018</v>
      </c>
      <c r="Q74" s="29">
        <f t="shared" si="91"/>
        <v>72862.341784952703</v>
      </c>
      <c r="R74" s="29">
        <f t="shared" si="91"/>
        <v>62339.740099604554</v>
      </c>
      <c r="S74" s="29">
        <f>((S50-S12-S44)+S61)</f>
        <v>52262.578183684629</v>
      </c>
      <c r="T74" s="29">
        <f>((T50-T12-T44)+T61)</f>
        <v>50746.165914984042</v>
      </c>
      <c r="U74" s="29">
        <f t="shared" ref="U74:V74" si="92">((U50-U12-U44)+U61)</f>
        <v>52438.98780808947</v>
      </c>
      <c r="V74" s="29">
        <f t="shared" si="92"/>
        <v>48081.922000030914</v>
      </c>
      <c r="W74" s="29">
        <f>((W50-W12-W44)+W61)</f>
        <v>37048.750062311199</v>
      </c>
      <c r="X74" s="29">
        <f>((X50-X12-X44)+X61)</f>
        <v>39783.878708043165</v>
      </c>
      <c r="Y74" s="29">
        <f t="shared" ref="Y74:Z74" si="93">((Y50-Y12-Y44)+Y61)</f>
        <v>20423.353976863225</v>
      </c>
      <c r="Z74" s="29">
        <f t="shared" si="93"/>
        <v>14280.727925000334</v>
      </c>
      <c r="AA74" s="29">
        <f>((AA50-AA12-AA44)+AA61)</f>
        <v>15213.828121373424</v>
      </c>
      <c r="AB74" s="29">
        <f>((AB50-AB12-AB44)+AB61)</f>
        <v>10962.287206940873</v>
      </c>
      <c r="AJ74" s="26"/>
      <c r="AK74" s="26"/>
    </row>
    <row r="75" spans="1:37" x14ac:dyDescent="0.25">
      <c r="B75" s="65" t="s">
        <v>140</v>
      </c>
      <c r="C75" s="57" t="s">
        <v>141</v>
      </c>
      <c r="D75" s="58" t="s">
        <v>21</v>
      </c>
      <c r="E75" s="29"/>
      <c r="F75" s="29"/>
      <c r="G75" s="29">
        <f>K75+S75+O75</f>
        <v>0</v>
      </c>
      <c r="H75" s="29">
        <f>L75+T75+P75</f>
        <v>-40.259169999999962</v>
      </c>
      <c r="I75" s="29"/>
      <c r="J75" s="29"/>
      <c r="K75" s="24"/>
      <c r="L75" s="24">
        <v>-33.024552501360539</v>
      </c>
      <c r="M75" s="29"/>
      <c r="N75" s="29"/>
      <c r="O75" s="24">
        <v>0</v>
      </c>
      <c r="P75" s="24">
        <v>-1.6128553852774064E-2</v>
      </c>
      <c r="Q75" s="24"/>
      <c r="R75" s="24"/>
      <c r="S75" s="24">
        <f>W75+AA75</f>
        <v>0</v>
      </c>
      <c r="T75" s="24">
        <f>X75+AB75</f>
        <v>-7.2184889447866496</v>
      </c>
      <c r="U75" s="29"/>
      <c r="V75" s="29"/>
      <c r="W75" s="24"/>
      <c r="X75" s="24">
        <v>-5.2760846072409828</v>
      </c>
      <c r="Y75" s="29"/>
      <c r="Z75" s="29"/>
      <c r="AA75" s="24"/>
      <c r="AB75" s="24">
        <v>-1.9424043375456665</v>
      </c>
      <c r="AJ75" s="26">
        <f t="shared" ref="AJ75:AJ82" si="94">L75+P75+T75</f>
        <v>-40.259169999999962</v>
      </c>
      <c r="AK75" s="26">
        <f t="shared" ref="AK75:AK82" si="95">AJ75-H75</f>
        <v>0</v>
      </c>
    </row>
    <row r="76" spans="1:37" x14ac:dyDescent="0.25">
      <c r="B76" s="65" t="s">
        <v>142</v>
      </c>
      <c r="C76" s="57" t="s">
        <v>143</v>
      </c>
      <c r="D76" s="58" t="s">
        <v>21</v>
      </c>
      <c r="E76" s="29"/>
      <c r="F76" s="29"/>
      <c r="G76" s="24"/>
      <c r="H76" s="24"/>
      <c r="I76" s="29"/>
      <c r="J76" s="29"/>
      <c r="K76" s="24">
        <v>0</v>
      </c>
      <c r="L76" s="24">
        <v>0</v>
      </c>
      <c r="M76" s="29"/>
      <c r="N76" s="29"/>
      <c r="O76" s="24">
        <v>0</v>
      </c>
      <c r="P76" s="24">
        <v>0</v>
      </c>
      <c r="Q76" s="24"/>
      <c r="R76" s="24"/>
      <c r="S76" s="24">
        <f>W76+AA76</f>
        <v>0</v>
      </c>
      <c r="T76" s="24">
        <f>X76+AB76</f>
        <v>0</v>
      </c>
      <c r="U76" s="29"/>
      <c r="V76" s="29"/>
      <c r="W76" s="24">
        <v>0</v>
      </c>
      <c r="X76" s="24">
        <v>0</v>
      </c>
      <c r="Y76" s="29"/>
      <c r="Z76" s="29"/>
      <c r="AA76" s="24">
        <v>0</v>
      </c>
      <c r="AB76" s="24">
        <v>0</v>
      </c>
      <c r="AJ76" s="26">
        <f t="shared" si="94"/>
        <v>0</v>
      </c>
      <c r="AK76" s="26">
        <f t="shared" si="95"/>
        <v>0</v>
      </c>
    </row>
    <row r="77" spans="1:37" ht="25.5" x14ac:dyDescent="0.25">
      <c r="B77" s="65" t="s">
        <v>144</v>
      </c>
      <c r="C77" s="57" t="s">
        <v>145</v>
      </c>
      <c r="D77" s="58" t="s">
        <v>21</v>
      </c>
      <c r="E77" s="24"/>
      <c r="F77" s="24"/>
      <c r="G77" s="24">
        <f>SUM(G78:G81)</f>
        <v>24264.977635920863</v>
      </c>
      <c r="H77" s="24">
        <f>SUM(H78:H81)</f>
        <v>29785.678528902434</v>
      </c>
      <c r="I77" s="24"/>
      <c r="J77" s="24"/>
      <c r="K77" s="24">
        <f>SUM(K78:K81)</f>
        <v>17128.689631930654</v>
      </c>
      <c r="L77" s="24">
        <f>SUM(L78:L81)</f>
        <v>22251.314150459082</v>
      </c>
      <c r="M77" s="24"/>
      <c r="N77" s="24"/>
      <c r="O77" s="24">
        <f>SUM(O78:O81)</f>
        <v>12.270281247355717</v>
      </c>
      <c r="P77" s="24">
        <f>SUM(P78:P81)</f>
        <v>9.1030407765770942</v>
      </c>
      <c r="Q77" s="24"/>
      <c r="R77" s="24"/>
      <c r="S77" s="24">
        <f>SUM(S78:S81)</f>
        <v>7124.0177227428549</v>
      </c>
      <c r="T77" s="24">
        <f>SUM(T78:T81)</f>
        <v>7525.2613376667778</v>
      </c>
      <c r="U77" s="24"/>
      <c r="V77" s="24"/>
      <c r="W77" s="24">
        <f>SUM(W78:W81)</f>
        <v>4779.8908029034292</v>
      </c>
      <c r="X77" s="24">
        <f>SUM(X78:X81)</f>
        <v>5537.6655886824265</v>
      </c>
      <c r="Y77" s="24"/>
      <c r="Z77" s="24"/>
      <c r="AA77" s="24">
        <f>SUM(AA78:AA81)</f>
        <v>2344.1269198394257</v>
      </c>
      <c r="AB77" s="24">
        <f>SUM(AB78:AB81)</f>
        <v>1987.5957489843522</v>
      </c>
      <c r="AJ77" s="26">
        <f t="shared" si="94"/>
        <v>29785.678528902434</v>
      </c>
      <c r="AK77" s="26">
        <f t="shared" si="95"/>
        <v>0</v>
      </c>
    </row>
    <row r="78" spans="1:37" x14ac:dyDescent="0.25">
      <c r="B78" s="60" t="s">
        <v>146</v>
      </c>
      <c r="C78" s="61" t="s">
        <v>86</v>
      </c>
      <c r="D78" s="62" t="s">
        <v>21</v>
      </c>
      <c r="E78" s="29"/>
      <c r="F78" s="29"/>
      <c r="G78" s="29">
        <f t="shared" ref="G78:H81" si="96">K78+O78+S78</f>
        <v>4367.6959744657561</v>
      </c>
      <c r="H78" s="29">
        <f t="shared" si="96"/>
        <v>5361.4221352024397</v>
      </c>
      <c r="I78" s="29"/>
      <c r="J78" s="29"/>
      <c r="K78" s="29">
        <v>3083.1641337475176</v>
      </c>
      <c r="L78" s="29">
        <f>L45+L63</f>
        <v>4005.2365470826353</v>
      </c>
      <c r="M78" s="29"/>
      <c r="N78" s="29"/>
      <c r="O78" s="29">
        <v>2.2086506245240294</v>
      </c>
      <c r="P78" s="29">
        <f>P45+P63</f>
        <v>1.6385473397838775</v>
      </c>
      <c r="Q78" s="29"/>
      <c r="R78" s="29"/>
      <c r="S78" s="29">
        <f t="shared" ref="S78:T81" si="97">W78+AA78</f>
        <v>1282.3231900937144</v>
      </c>
      <c r="T78" s="29">
        <f t="shared" si="97"/>
        <v>1354.5470407800203</v>
      </c>
      <c r="U78" s="29"/>
      <c r="V78" s="29"/>
      <c r="W78" s="29">
        <v>860.38034452261763</v>
      </c>
      <c r="X78" s="29">
        <f>X45+X63</f>
        <v>996.77980596283692</v>
      </c>
      <c r="Y78" s="29"/>
      <c r="Z78" s="29"/>
      <c r="AA78" s="29">
        <v>421.94284557109683</v>
      </c>
      <c r="AB78" s="29">
        <f>AB45+AB63</f>
        <v>357.76723481718352</v>
      </c>
      <c r="AJ78" s="30">
        <f t="shared" si="94"/>
        <v>5361.4221352024397</v>
      </c>
      <c r="AK78" s="30">
        <f t="shared" si="95"/>
        <v>0</v>
      </c>
    </row>
    <row r="79" spans="1:37" x14ac:dyDescent="0.25">
      <c r="B79" s="60" t="s">
        <v>147</v>
      </c>
      <c r="C79" s="61" t="s">
        <v>148</v>
      </c>
      <c r="D79" s="62" t="s">
        <v>21</v>
      </c>
      <c r="E79" s="29"/>
      <c r="F79" s="29"/>
      <c r="G79" s="29">
        <f t="shared" si="96"/>
        <v>0</v>
      </c>
      <c r="H79" s="29">
        <f t="shared" si="96"/>
        <v>5391.6302800000003</v>
      </c>
      <c r="I79" s="29"/>
      <c r="J79" s="29"/>
      <c r="K79" s="29">
        <v>0</v>
      </c>
      <c r="L79" s="29">
        <f>L48</f>
        <v>4424.5208824004549</v>
      </c>
      <c r="M79" s="29"/>
      <c r="N79" s="29"/>
      <c r="O79" s="29">
        <v>0</v>
      </c>
      <c r="P79" s="29">
        <f>P48</f>
        <v>0</v>
      </c>
      <c r="Q79" s="29"/>
      <c r="R79" s="29"/>
      <c r="S79" s="29">
        <f t="shared" si="97"/>
        <v>0</v>
      </c>
      <c r="T79" s="29">
        <f t="shared" si="97"/>
        <v>967.10939759954567</v>
      </c>
      <c r="U79" s="29"/>
      <c r="V79" s="29"/>
      <c r="W79" s="29">
        <v>0</v>
      </c>
      <c r="X79" s="29">
        <f>X48+X64</f>
        <v>706.87245560973486</v>
      </c>
      <c r="Y79" s="29"/>
      <c r="Z79" s="29"/>
      <c r="AA79" s="29">
        <v>0</v>
      </c>
      <c r="AB79" s="29">
        <f>AB48+AB64</f>
        <v>260.23694198981082</v>
      </c>
      <c r="AJ79" s="30">
        <f t="shared" si="94"/>
        <v>5391.6302800000003</v>
      </c>
      <c r="AK79" s="30">
        <f t="shared" si="95"/>
        <v>0</v>
      </c>
    </row>
    <row r="80" spans="1:37" ht="25.5" x14ac:dyDescent="0.25">
      <c r="B80" s="60" t="s">
        <v>149</v>
      </c>
      <c r="C80" s="61" t="s">
        <v>150</v>
      </c>
      <c r="D80" s="62" t="s">
        <v>21</v>
      </c>
      <c r="E80" s="29"/>
      <c r="F80" s="29"/>
      <c r="G80" s="29">
        <f t="shared" si="96"/>
        <v>13250.668976125624</v>
      </c>
      <c r="H80" s="29">
        <f t="shared" si="96"/>
        <v>12382.842770943993</v>
      </c>
      <c r="I80" s="29"/>
      <c r="J80" s="29"/>
      <c r="K80" s="29">
        <v>9910.7573959632118</v>
      </c>
      <c r="L80" s="29">
        <f>L65</f>
        <v>9665.7147689117337</v>
      </c>
      <c r="M80" s="29"/>
      <c r="N80" s="29"/>
      <c r="O80" s="29">
        <v>10.061630622831688</v>
      </c>
      <c r="P80" s="29">
        <f>P65</f>
        <v>7.4644934367932168</v>
      </c>
      <c r="Q80" s="29"/>
      <c r="R80" s="29"/>
      <c r="S80" s="29">
        <f t="shared" si="97"/>
        <v>3329.8499495395804</v>
      </c>
      <c r="T80" s="29">
        <f t="shared" si="97"/>
        <v>2709.6635085954667</v>
      </c>
      <c r="U80" s="29"/>
      <c r="V80" s="29"/>
      <c r="W80" s="29">
        <v>1804.6564891414196</v>
      </c>
      <c r="X80" s="29">
        <f>X65</f>
        <v>1650.1533801039604</v>
      </c>
      <c r="Y80" s="29"/>
      <c r="Z80" s="29"/>
      <c r="AA80" s="29">
        <v>1525.1934603981608</v>
      </c>
      <c r="AB80" s="29">
        <f>AB65</f>
        <v>1059.5101284915061</v>
      </c>
      <c r="AJ80" s="30">
        <f t="shared" si="94"/>
        <v>12382.842770943993</v>
      </c>
      <c r="AK80" s="30">
        <f t="shared" si="95"/>
        <v>0</v>
      </c>
    </row>
    <row r="81" spans="1:37" ht="21" customHeight="1" x14ac:dyDescent="0.25">
      <c r="B81" s="60" t="s">
        <v>151</v>
      </c>
      <c r="C81" s="61" t="s">
        <v>152</v>
      </c>
      <c r="D81" s="62" t="s">
        <v>21</v>
      </c>
      <c r="E81" s="29"/>
      <c r="F81" s="29"/>
      <c r="G81" s="29">
        <f t="shared" si="96"/>
        <v>6646.6126853294845</v>
      </c>
      <c r="H81" s="29">
        <f t="shared" si="96"/>
        <v>6649.7833427559999</v>
      </c>
      <c r="I81" s="29"/>
      <c r="J81" s="29"/>
      <c r="K81" s="29">
        <v>4134.768102219924</v>
      </c>
      <c r="L81" s="29">
        <f>L49</f>
        <v>4155.8419520642547</v>
      </c>
      <c r="M81" s="29"/>
      <c r="N81" s="29"/>
      <c r="O81" s="29">
        <v>0</v>
      </c>
      <c r="P81" s="29">
        <f>P49</f>
        <v>0</v>
      </c>
      <c r="Q81" s="29"/>
      <c r="R81" s="29"/>
      <c r="S81" s="29">
        <f t="shared" si="97"/>
        <v>2511.8445831095605</v>
      </c>
      <c r="T81" s="29">
        <f t="shared" si="97"/>
        <v>2493.9413906917457</v>
      </c>
      <c r="U81" s="29"/>
      <c r="V81" s="29"/>
      <c r="W81" s="29">
        <v>2114.853969239392</v>
      </c>
      <c r="X81" s="29">
        <f>X49</f>
        <v>2183.8599470058939</v>
      </c>
      <c r="Y81" s="29"/>
      <c r="Z81" s="29"/>
      <c r="AA81" s="29">
        <v>396.99061387016832</v>
      </c>
      <c r="AB81" s="29">
        <f>AB49</f>
        <v>310.0814436858517</v>
      </c>
      <c r="AJ81" s="30">
        <f t="shared" si="94"/>
        <v>6649.7833427559999</v>
      </c>
      <c r="AK81" s="30">
        <f t="shared" si="95"/>
        <v>0</v>
      </c>
    </row>
    <row r="82" spans="1:37" ht="25.5" x14ac:dyDescent="0.25">
      <c r="B82" s="65" t="s">
        <v>153</v>
      </c>
      <c r="C82" s="57" t="s">
        <v>154</v>
      </c>
      <c r="D82" s="58" t="s">
        <v>21</v>
      </c>
      <c r="E82" s="24">
        <f t="shared" ref="E82:R82" si="98">E72+E75+E76+E77</f>
        <v>1078576.0680800001</v>
      </c>
      <c r="F82" s="24">
        <f>F72+F75+F76+F77</f>
        <v>986599.07762000011</v>
      </c>
      <c r="G82" s="24">
        <f t="shared" si="98"/>
        <v>870266.81421783101</v>
      </c>
      <c r="H82" s="24">
        <f t="shared" si="98"/>
        <v>834565.21200321906</v>
      </c>
      <c r="I82" s="24">
        <f t="shared" si="98"/>
        <v>853156.18748958223</v>
      </c>
      <c r="J82" s="24">
        <f t="shared" si="98"/>
        <v>783525.64544003096</v>
      </c>
      <c r="K82" s="24">
        <f t="shared" si="98"/>
        <v>628991.29372934974</v>
      </c>
      <c r="L82" s="24">
        <f>L72+L75+L76+L77</f>
        <v>621444.29166321072</v>
      </c>
      <c r="M82" s="24">
        <f t="shared" si="98"/>
        <v>621.32180546517452</v>
      </c>
      <c r="N82" s="24">
        <f t="shared" si="98"/>
        <v>407.70647036459161</v>
      </c>
      <c r="O82" s="24">
        <f t="shared" si="98"/>
        <v>511.86340625937328</v>
      </c>
      <c r="P82" s="24">
        <f t="shared" si="98"/>
        <v>379.72130492272436</v>
      </c>
      <c r="Q82" s="24">
        <f t="shared" si="98"/>
        <v>224798.55878495268</v>
      </c>
      <c r="R82" s="24">
        <f t="shared" si="98"/>
        <v>202665.72570960454</v>
      </c>
      <c r="S82" s="24">
        <f>S72+S75+S76+S77</f>
        <v>240763.65708222185</v>
      </c>
      <c r="T82" s="24">
        <f>T72+T75+T76+T77</f>
        <v>212741.19903508548</v>
      </c>
      <c r="U82" s="24">
        <f t="shared" ref="U82:V82" si="99">U72+U75+U76+U77</f>
        <v>159647.76236808946</v>
      </c>
      <c r="V82" s="24">
        <f t="shared" si="99"/>
        <v>152106.7264700309</v>
      </c>
      <c r="W82" s="24">
        <f>W72+W75+W76+W77</f>
        <v>152600.30491340821</v>
      </c>
      <c r="X82" s="24">
        <f>X72+X75+X76+X77</f>
        <v>150277.17157212904</v>
      </c>
      <c r="Y82" s="24">
        <f t="shared" ref="Y82:Z82" si="100">Y72+Y75+Y76+Y77</f>
        <v>65150.796416863224</v>
      </c>
      <c r="Z82" s="24">
        <f t="shared" si="100"/>
        <v>50581.909065000335</v>
      </c>
      <c r="AA82" s="24">
        <f>AA72+AA75+AA76+AA77</f>
        <v>88163.352168813639</v>
      </c>
      <c r="AB82" s="24">
        <f>AB72+AB75+AB76+AB77</f>
        <v>62464.027462956466</v>
      </c>
      <c r="AJ82" s="26">
        <f t="shared" si="94"/>
        <v>834565.21200321894</v>
      </c>
      <c r="AK82" s="26">
        <f t="shared" si="95"/>
        <v>0</v>
      </c>
    </row>
    <row r="83" spans="1:37" ht="25.5" x14ac:dyDescent="0.25">
      <c r="B83" s="65" t="s">
        <v>155</v>
      </c>
      <c r="C83" s="61" t="s">
        <v>156</v>
      </c>
      <c r="D83" s="58" t="s">
        <v>21</v>
      </c>
      <c r="E83" s="29">
        <f t="shared" ref="E83:F83" si="101">E73</f>
        <v>703526.30606000009</v>
      </c>
      <c r="F83" s="29">
        <f t="shared" si="101"/>
        <v>649179.13724000007</v>
      </c>
      <c r="G83" s="29">
        <f>G73</f>
        <v>588839.99230204104</v>
      </c>
      <c r="H83" s="29">
        <f>H73</f>
        <v>550147.49268271937</v>
      </c>
      <c r="I83" s="29">
        <f t="shared" ref="I83:R83" si="102">I73</f>
        <v>551171.42430000007</v>
      </c>
      <c r="J83" s="29">
        <f t="shared" si="102"/>
        <v>508578.51663999999</v>
      </c>
      <c r="K83" s="29">
        <f t="shared" si="102"/>
        <v>407080.17503906967</v>
      </c>
      <c r="L83" s="29">
        <f>L73</f>
        <v>395386.5444319899</v>
      </c>
      <c r="M83" s="29">
        <f t="shared" si="102"/>
        <v>418.66476</v>
      </c>
      <c r="N83" s="29">
        <f t="shared" si="102"/>
        <v>274.63499000000002</v>
      </c>
      <c r="O83" s="29">
        <f t="shared" si="102"/>
        <v>382.75608717699993</v>
      </c>
      <c r="P83" s="29">
        <f t="shared" si="102"/>
        <v>283.95797935000002</v>
      </c>
      <c r="Q83" s="29">
        <f t="shared" si="102"/>
        <v>151936.217</v>
      </c>
      <c r="R83" s="29">
        <f t="shared" si="102"/>
        <v>140325.98560999997</v>
      </c>
      <c r="S83" s="29">
        <f>S73</f>
        <v>181377.06117579434</v>
      </c>
      <c r="T83" s="29">
        <f>T73</f>
        <v>154476.99027137947</v>
      </c>
      <c r="U83" s="29">
        <f t="shared" ref="U83:V83" si="103">U73</f>
        <v>107208.77455999999</v>
      </c>
      <c r="V83" s="29">
        <f t="shared" si="103"/>
        <v>104024.80447</v>
      </c>
      <c r="W83" s="29">
        <f>W73</f>
        <v>110771.66404819358</v>
      </c>
      <c r="X83" s="29">
        <f>X73</f>
        <v>104960.90336001068</v>
      </c>
      <c r="Y83" s="29">
        <f t="shared" ref="Y83:Z83" si="104">Y73</f>
        <v>44727.442439999999</v>
      </c>
      <c r="Z83" s="29">
        <f t="shared" si="104"/>
        <v>36301.181140000001</v>
      </c>
      <c r="AA83" s="29">
        <f>AA73</f>
        <v>70605.39712760078</v>
      </c>
      <c r="AB83" s="24">
        <f>AB73</f>
        <v>49516.086911368795</v>
      </c>
      <c r="AJ83" s="26"/>
      <c r="AK83" s="26"/>
    </row>
    <row r="84" spans="1:37" x14ac:dyDescent="0.25">
      <c r="B84" s="65" t="s">
        <v>157</v>
      </c>
      <c r="C84" s="61" t="s">
        <v>36</v>
      </c>
      <c r="D84" s="58" t="s">
        <v>21</v>
      </c>
      <c r="E84" s="29">
        <f t="shared" ref="E84:F84" si="105">E82-E83</f>
        <v>375049.76202000002</v>
      </c>
      <c r="F84" s="29">
        <f t="shared" si="105"/>
        <v>337419.94038000004</v>
      </c>
      <c r="G84" s="29">
        <f>G82-G83</f>
        <v>281426.82191578997</v>
      </c>
      <c r="H84" s="29">
        <f>H82-H83</f>
        <v>284417.71932049969</v>
      </c>
      <c r="I84" s="29">
        <f t="shared" ref="I84:R84" si="106">I82-I83</f>
        <v>301984.76318958215</v>
      </c>
      <c r="J84" s="29">
        <f t="shared" si="106"/>
        <v>274947.12880003097</v>
      </c>
      <c r="K84" s="29">
        <f t="shared" si="106"/>
        <v>221911.11869028007</v>
      </c>
      <c r="L84" s="29">
        <f t="shared" si="106"/>
        <v>226057.74723122083</v>
      </c>
      <c r="M84" s="29">
        <f t="shared" si="106"/>
        <v>202.65704546517452</v>
      </c>
      <c r="N84" s="29">
        <f t="shared" si="106"/>
        <v>133.07148036459159</v>
      </c>
      <c r="O84" s="29">
        <f t="shared" si="106"/>
        <v>129.10731908237335</v>
      </c>
      <c r="P84" s="29">
        <f t="shared" si="106"/>
        <v>95.763325572724341</v>
      </c>
      <c r="Q84" s="29">
        <f t="shared" si="106"/>
        <v>72862.341784952674</v>
      </c>
      <c r="R84" s="29">
        <f t="shared" si="106"/>
        <v>62339.740099604562</v>
      </c>
      <c r="S84" s="29">
        <f>S82-S83</f>
        <v>59386.595906427508</v>
      </c>
      <c r="T84" s="29">
        <f>T82-T83</f>
        <v>58264.208763706003</v>
      </c>
      <c r="U84" s="29">
        <f t="shared" ref="U84:V84" si="107">U82-U83</f>
        <v>52438.98780808947</v>
      </c>
      <c r="V84" s="29">
        <f t="shared" si="107"/>
        <v>48081.9220000309</v>
      </c>
      <c r="W84" s="29">
        <f>W82-W83</f>
        <v>41828.640865214635</v>
      </c>
      <c r="X84" s="29">
        <f>X82-X83</f>
        <v>45316.268212118361</v>
      </c>
      <c r="Y84" s="29">
        <f t="shared" ref="Y84:Z84" si="108">Y82-Y83</f>
        <v>20423.353976863225</v>
      </c>
      <c r="Z84" s="29">
        <f t="shared" si="108"/>
        <v>14280.727925000334</v>
      </c>
      <c r="AA84" s="29">
        <f>AA82-AA83</f>
        <v>17557.955041212859</v>
      </c>
      <c r="AB84" s="24">
        <f>AB82-AB83</f>
        <v>12947.940551587672</v>
      </c>
      <c r="AJ84" s="26"/>
      <c r="AK84" s="26"/>
    </row>
    <row r="85" spans="1:37" ht="76.5" customHeight="1" x14ac:dyDescent="0.25">
      <c r="B85" s="65" t="s">
        <v>158</v>
      </c>
      <c r="C85" s="57" t="s">
        <v>159</v>
      </c>
      <c r="D85" s="58" t="s">
        <v>108</v>
      </c>
      <c r="E85" s="69">
        <f>E57+E67+E55</f>
        <v>545456.71418799984</v>
      </c>
      <c r="F85" s="69">
        <f>F57+F67+F55</f>
        <v>542955.92977999989</v>
      </c>
      <c r="G85" s="41">
        <f t="shared" ref="G85" si="109">G57+G67+G55</f>
        <v>617380.21387263294</v>
      </c>
      <c r="H85" s="41">
        <f>H57+H67+H55</f>
        <v>587080.25372785632</v>
      </c>
      <c r="I85" s="41">
        <f>I57+I67+I55</f>
        <v>440445.16798999999</v>
      </c>
      <c r="J85" s="41">
        <f>J57+J67+J55</f>
        <v>446570.17592900002</v>
      </c>
      <c r="K85" s="41">
        <f t="shared" ref="K85:AA85" si="110">K57+K67+K55</f>
        <v>496112.91922285111</v>
      </c>
      <c r="L85" s="41">
        <f>L57+L67+L55</f>
        <v>481581.28102858737</v>
      </c>
      <c r="M85" s="41">
        <f t="shared" si="110"/>
        <v>290.79000000000002</v>
      </c>
      <c r="N85" s="41">
        <f t="shared" si="110"/>
        <v>213.75</v>
      </c>
      <c r="O85" s="41">
        <f t="shared" si="110"/>
        <v>317.02689999999996</v>
      </c>
      <c r="P85" s="41">
        <f>P57+P67+P55</f>
        <v>235.19500000000002</v>
      </c>
      <c r="Q85" s="41">
        <f>Q57+Q67+Q55</f>
        <v>104720.756198</v>
      </c>
      <c r="R85" s="41">
        <f>R57+R67+R55</f>
        <v>96172.003851000001</v>
      </c>
      <c r="S85" s="41">
        <f t="shared" si="110"/>
        <v>120950.26774978189</v>
      </c>
      <c r="T85" s="41">
        <f>T57+T67+T55</f>
        <v>105263.77769926892</v>
      </c>
      <c r="U85" s="41">
        <f t="shared" si="110"/>
        <v>74856.134420000002</v>
      </c>
      <c r="V85" s="41">
        <f t="shared" si="110"/>
        <v>72698.369444999989</v>
      </c>
      <c r="W85" s="41">
        <f>W57+W67+W55</f>
        <v>80540.871166674857</v>
      </c>
      <c r="X85" s="41">
        <f>X57+X67+X55</f>
        <v>76938.622676738669</v>
      </c>
      <c r="Y85" s="41">
        <f t="shared" si="110"/>
        <v>29864.621778000001</v>
      </c>
      <c r="Z85" s="41">
        <f>Z57+Z67+Z55</f>
        <v>23473.634405999997</v>
      </c>
      <c r="AA85" s="41">
        <f t="shared" si="110"/>
        <v>40409.396583107045</v>
      </c>
      <c r="AB85" s="41">
        <f>AB57+AB67+AB55</f>
        <v>28325.155022530264</v>
      </c>
      <c r="AJ85" s="26">
        <f>L85+P85+T85</f>
        <v>587080.25372785632</v>
      </c>
      <c r="AK85" s="26">
        <f>AJ85-H85</f>
        <v>0</v>
      </c>
    </row>
    <row r="86" spans="1:37" x14ac:dyDescent="0.25">
      <c r="B86" s="65" t="s">
        <v>160</v>
      </c>
      <c r="C86" s="57" t="s">
        <v>161</v>
      </c>
      <c r="D86" s="58" t="s">
        <v>102</v>
      </c>
      <c r="E86" s="24">
        <f t="shared" ref="E86:M86" si="111">E82/E85*1000</f>
        <v>1977.3815960550312</v>
      </c>
      <c r="F86" s="24">
        <f t="shared" si="111"/>
        <v>1817.0886871421772</v>
      </c>
      <c r="G86" s="24">
        <f t="shared" si="111"/>
        <v>1409.6124149475402</v>
      </c>
      <c r="H86" s="24">
        <f t="shared" si="111"/>
        <v>1421.5521757100103</v>
      </c>
      <c r="I86" s="24">
        <f t="shared" si="111"/>
        <v>1937.0315523791887</v>
      </c>
      <c r="J86" s="24">
        <f t="shared" si="111"/>
        <v>1754.5409157923777</v>
      </c>
      <c r="K86" s="24">
        <f t="shared" si="111"/>
        <v>1267.8389724554027</v>
      </c>
      <c r="L86" s="24">
        <f t="shared" si="111"/>
        <v>1290.4245163680291</v>
      </c>
      <c r="M86" s="24">
        <f t="shared" si="111"/>
        <v>2136.6684049147993</v>
      </c>
      <c r="N86" s="24"/>
      <c r="O86" s="24">
        <f t="shared" ref="O86:R86" si="112">O82/O85*1000</f>
        <v>1614.5740511589818</v>
      </c>
      <c r="P86" s="24">
        <f t="shared" si="112"/>
        <v>1614.495652215074</v>
      </c>
      <c r="Q86" s="24">
        <f t="shared" si="112"/>
        <v>2146.6475887541956</v>
      </c>
      <c r="R86" s="24">
        <f t="shared" si="112"/>
        <v>2107.3255999073913</v>
      </c>
      <c r="S86" s="24">
        <f>S82/S85*1000</f>
        <v>1990.6004472871953</v>
      </c>
      <c r="T86" s="24">
        <f>T82/T85*1000</f>
        <v>2021.0294907225527</v>
      </c>
      <c r="U86" s="24">
        <f t="shared" ref="U86:V86" si="113">U82/U85*1000</f>
        <v>2132.7278466230136</v>
      </c>
      <c r="V86" s="24">
        <f t="shared" si="113"/>
        <v>2092.299010710376</v>
      </c>
      <c r="W86" s="24">
        <f>W82/W85*1000</f>
        <v>1894.6939945262122</v>
      </c>
      <c r="X86" s="24">
        <f>X82/X85*1000+0.01</f>
        <v>1953.2184971617678</v>
      </c>
      <c r="Y86" s="24">
        <f t="shared" ref="Y86:Z86" si="114">Y82/Y85*1000</f>
        <v>2181.5376367785461</v>
      </c>
      <c r="Z86" s="24">
        <f t="shared" si="114"/>
        <v>2154.83926307003</v>
      </c>
      <c r="AA86" s="24">
        <f>AA82/AA85*1000</f>
        <v>2181.7537410511568</v>
      </c>
      <c r="AB86" s="24">
        <f>AB82/AB85*1000</f>
        <v>2205.2492709491485</v>
      </c>
      <c r="AJ86" s="26"/>
      <c r="AK86" s="26"/>
    </row>
    <row r="87" spans="1:37" s="32" customFormat="1" ht="14.25" x14ac:dyDescent="0.25">
      <c r="A87" s="31"/>
      <c r="B87" s="39" t="s">
        <v>162</v>
      </c>
      <c r="C87" s="40" t="s">
        <v>104</v>
      </c>
      <c r="D87" s="27" t="s">
        <v>102</v>
      </c>
      <c r="E87" s="29">
        <f t="shared" ref="E87:F87" si="115">E83/E85*1000</f>
        <v>1289.7930995446859</v>
      </c>
      <c r="F87" s="29">
        <f t="shared" si="115"/>
        <v>1195.6387279959179</v>
      </c>
      <c r="G87" s="29">
        <f>G83/G85*1000</f>
        <v>953.77205014140634</v>
      </c>
      <c r="H87" s="29">
        <f>H83/H85*1000</f>
        <v>937.09077964959579</v>
      </c>
      <c r="I87" s="29">
        <f t="shared" ref="I87:R87" si="116">I83/I85*1000</f>
        <v>1251.3962335318754</v>
      </c>
      <c r="J87" s="29">
        <f t="shared" si="116"/>
        <v>1138.8546393229328</v>
      </c>
      <c r="K87" s="29">
        <f t="shared" si="116"/>
        <v>820.53935559015656</v>
      </c>
      <c r="L87" s="29">
        <f t="shared" si="116"/>
        <v>821.01726127623135</v>
      </c>
      <c r="M87" s="29">
        <f t="shared" si="116"/>
        <v>1439.7495099556379</v>
      </c>
      <c r="N87" s="29"/>
      <c r="O87" s="29">
        <f t="shared" si="116"/>
        <v>1207.33</v>
      </c>
      <c r="P87" s="29">
        <f t="shared" si="116"/>
        <v>1207.33</v>
      </c>
      <c r="Q87" s="29">
        <f t="shared" si="116"/>
        <v>1450.8701284846313</v>
      </c>
      <c r="R87" s="29">
        <f t="shared" si="116"/>
        <v>1459.114711048426</v>
      </c>
      <c r="S87" s="29">
        <f>S83/S85*1000</f>
        <v>1499.6003278886617</v>
      </c>
      <c r="T87" s="29">
        <f>T83/T85*1000</f>
        <v>1467.5227665941193</v>
      </c>
      <c r="U87" s="29">
        <f t="shared" ref="U87:V87" si="117">U83/U85*1000</f>
        <v>1432.1975799401689</v>
      </c>
      <c r="V87" s="29">
        <f t="shared" si="117"/>
        <v>1430.9097337967128</v>
      </c>
      <c r="W87" s="29">
        <f>W83/W85*1000</f>
        <v>1375.34722984257</v>
      </c>
      <c r="X87" s="29">
        <f>X83/X85*1000</f>
        <v>1364.2160427151</v>
      </c>
      <c r="Y87" s="29">
        <f t="shared" ref="Y87:Z87" si="118">Y83/Y85*1000</f>
        <v>1497.6731589799945</v>
      </c>
      <c r="Z87" s="29">
        <f t="shared" si="118"/>
        <v>1546.4661548414167</v>
      </c>
      <c r="AA87" s="24">
        <f>AA83/AA85*1000</f>
        <v>1747.2519536982402</v>
      </c>
      <c r="AB87" s="24">
        <f>AB83/AB85*1000</f>
        <v>1748.1311884077224</v>
      </c>
      <c r="AJ87" s="26">
        <f>L87+P87+T87</f>
        <v>3495.8700278703504</v>
      </c>
      <c r="AK87" s="26"/>
    </row>
    <row r="88" spans="1:37" s="32" customFormat="1" ht="14.25" x14ac:dyDescent="0.25">
      <c r="A88" s="31"/>
      <c r="B88" s="39" t="s">
        <v>163</v>
      </c>
      <c r="C88" s="40" t="s">
        <v>106</v>
      </c>
      <c r="D88" s="27" t="s">
        <v>102</v>
      </c>
      <c r="E88" s="29">
        <f t="shared" ref="E88:F88" si="119">E84/E85*1000</f>
        <v>687.58849651034552</v>
      </c>
      <c r="F88" s="29">
        <f t="shared" si="119"/>
        <v>621.44995914625906</v>
      </c>
      <c r="G88" s="29">
        <f>G84/G85*1000</f>
        <v>455.84036480613389</v>
      </c>
      <c r="H88" s="29">
        <f>H84/H85*1000</f>
        <v>484.46139606041459</v>
      </c>
      <c r="I88" s="29">
        <f t="shared" ref="I88:R88" si="120">I84/I85*1000</f>
        <v>685.63531884731344</v>
      </c>
      <c r="J88" s="29">
        <f t="shared" si="120"/>
        <v>615.68627646944492</v>
      </c>
      <c r="K88" s="29">
        <f t="shared" si="120"/>
        <v>447.29961686524604</v>
      </c>
      <c r="L88" s="29">
        <f t="shared" si="120"/>
        <v>469.40725509179771</v>
      </c>
      <c r="M88" s="29">
        <f t="shared" si="120"/>
        <v>696.91889495916121</v>
      </c>
      <c r="N88" s="29"/>
      <c r="O88" s="29">
        <f t="shared" si="120"/>
        <v>407.24405115898168</v>
      </c>
      <c r="P88" s="29">
        <f t="shared" si="120"/>
        <v>407.16565221507398</v>
      </c>
      <c r="Q88" s="29">
        <f t="shared" si="120"/>
        <v>695.77746026956436</v>
      </c>
      <c r="R88" s="29">
        <f t="shared" si="120"/>
        <v>648.21088885896552</v>
      </c>
      <c r="S88" s="29">
        <f>S84/S85*1000</f>
        <v>491.00011939853351</v>
      </c>
      <c r="T88" s="29">
        <f>T84/T85*1000</f>
        <v>553.50672412843358</v>
      </c>
      <c r="U88" s="29">
        <f t="shared" ref="U88:V88" si="121">U84/U85*1000</f>
        <v>700.53026668284463</v>
      </c>
      <c r="V88" s="29">
        <f t="shared" si="121"/>
        <v>661.38927691366337</v>
      </c>
      <c r="W88" s="29">
        <f>W84/W85*1000</f>
        <v>519.34676468364228</v>
      </c>
      <c r="X88" s="29">
        <f>X84/X85*1000</f>
        <v>588.99245444666781</v>
      </c>
      <c r="Y88" s="29">
        <f t="shared" ref="Y88:Z88" si="122">Y84/Y85*1000</f>
        <v>683.86447779855177</v>
      </c>
      <c r="Z88" s="29">
        <f t="shared" si="122"/>
        <v>608.37310822861309</v>
      </c>
      <c r="AA88" s="24">
        <f>AA84/AA85*1000</f>
        <v>434.50178735291678</v>
      </c>
      <c r="AB88" s="24">
        <f>AB84/AB85*1000</f>
        <v>457.11808254142585</v>
      </c>
      <c r="AJ88" s="26">
        <f>L88+P88+T88</f>
        <v>1430.0796314353051</v>
      </c>
      <c r="AK88" s="26"/>
    </row>
    <row r="89" spans="1:37" s="32" customFormat="1" ht="25.5" x14ac:dyDescent="0.25">
      <c r="A89" s="31">
        <v>10</v>
      </c>
      <c r="B89" s="65" t="s">
        <v>164</v>
      </c>
      <c r="C89" s="22" t="s">
        <v>165</v>
      </c>
      <c r="D89" s="23" t="s">
        <v>108</v>
      </c>
      <c r="E89" s="41">
        <f>E54+E71+E90</f>
        <v>391956.60617754119</v>
      </c>
      <c r="F89" s="41">
        <f>F54+F71+F90</f>
        <v>389795.88728799997</v>
      </c>
      <c r="G89" s="41">
        <f>K89+O89+S89</f>
        <v>432945.02224127232</v>
      </c>
      <c r="H89" s="41">
        <f>L89+P89+T89</f>
        <v>410715.78924994101</v>
      </c>
      <c r="I89" s="69">
        <f t="shared" ref="I89:N89" si="123">I54+I71+I90</f>
        <v>311836.61815554125</v>
      </c>
      <c r="J89" s="69">
        <f t="shared" si="123"/>
        <v>315897.54126799997</v>
      </c>
      <c r="K89" s="41">
        <f t="shared" si="123"/>
        <v>340960.58547322592</v>
      </c>
      <c r="L89" s="41">
        <f t="shared" si="123"/>
        <v>330574.08197625616</v>
      </c>
      <c r="M89" s="69">
        <f t="shared" si="123"/>
        <v>219.6</v>
      </c>
      <c r="N89" s="69">
        <f t="shared" si="123"/>
        <v>166.61</v>
      </c>
      <c r="O89" s="41">
        <f>O54+O71</f>
        <v>231.76654571582202</v>
      </c>
      <c r="P89" s="41">
        <f t="shared" ref="P89:AA89" si="124">P54+P71+P90</f>
        <v>172.49769228722965</v>
      </c>
      <c r="Q89" s="41">
        <f t="shared" si="124"/>
        <v>79900.388021999999</v>
      </c>
      <c r="R89" s="41">
        <f t="shared" si="124"/>
        <v>73731.736020000011</v>
      </c>
      <c r="S89" s="41">
        <f t="shared" si="124"/>
        <v>91752.670222330591</v>
      </c>
      <c r="T89" s="41">
        <f t="shared" si="124"/>
        <v>79969.209581397648</v>
      </c>
      <c r="U89" s="69">
        <f t="shared" si="124"/>
        <v>57276.81246899999</v>
      </c>
      <c r="V89" s="69">
        <f t="shared" si="124"/>
        <v>55446.272879000004</v>
      </c>
      <c r="W89" s="41">
        <f t="shared" si="124"/>
        <v>61651.840100730718</v>
      </c>
      <c r="X89" s="41">
        <f t="shared" si="124"/>
        <v>58784.394170011044</v>
      </c>
      <c r="Y89" s="41">
        <f t="shared" si="124"/>
        <v>22623.575553000002</v>
      </c>
      <c r="Z89" s="41">
        <f t="shared" si="124"/>
        <v>18285.463141</v>
      </c>
      <c r="AA89" s="41">
        <f t="shared" si="124"/>
        <v>30100.830121599869</v>
      </c>
      <c r="AB89" s="41">
        <f>AB54+AB71+AB90</f>
        <v>21184.815411386597</v>
      </c>
      <c r="AJ89" s="42">
        <f>L89+P89+T89</f>
        <v>410715.78924994101</v>
      </c>
      <c r="AK89" s="42">
        <f>AJ89-H89</f>
        <v>0</v>
      </c>
    </row>
    <row r="90" spans="1:37" s="49" customFormat="1" ht="26.1" hidden="1" customHeight="1" outlineLevel="1" x14ac:dyDescent="0.25">
      <c r="B90" s="70" t="s">
        <v>166</v>
      </c>
      <c r="C90" s="71" t="s">
        <v>167</v>
      </c>
      <c r="D90" s="72" t="s">
        <v>108</v>
      </c>
      <c r="E90" s="73">
        <f>I90+M90+Q90</f>
        <v>9347.3640140000007</v>
      </c>
      <c r="F90" s="73">
        <f>J90+N90+R90</f>
        <v>9117.1672880000006</v>
      </c>
      <c r="G90" s="73">
        <f>K90+O90+S90</f>
        <v>10054.023999999999</v>
      </c>
      <c r="H90" s="73">
        <f>L90+P90+T90</f>
        <v>10593.1</v>
      </c>
      <c r="I90" s="73">
        <v>7516.4694400000008</v>
      </c>
      <c r="J90" s="73">
        <v>6735.0512680000002</v>
      </c>
      <c r="K90" s="73">
        <v>8062.17</v>
      </c>
      <c r="L90" s="73">
        <v>8199.5</v>
      </c>
      <c r="M90" s="73"/>
      <c r="N90" s="73"/>
      <c r="O90" s="73"/>
      <c r="P90" s="73">
        <v>0</v>
      </c>
      <c r="Q90" s="73">
        <f>U90+Y90</f>
        <v>1830.8945740000001</v>
      </c>
      <c r="R90" s="73">
        <f>V90+Z90</f>
        <v>2382.1160199999999</v>
      </c>
      <c r="S90" s="73">
        <f>W90+AA90</f>
        <v>1991.8539999999998</v>
      </c>
      <c r="T90" s="73">
        <f>X90+AB90</f>
        <v>2393.6</v>
      </c>
      <c r="U90" s="73">
        <v>1826.4444990000002</v>
      </c>
      <c r="V90" s="73">
        <v>2378.082879</v>
      </c>
      <c r="W90" s="73">
        <v>1987.2249999999999</v>
      </c>
      <c r="X90" s="73">
        <v>2389.5</v>
      </c>
      <c r="Y90" s="73">
        <v>4.4500749999999991</v>
      </c>
      <c r="Z90" s="73">
        <v>4.0331410000000005</v>
      </c>
      <c r="AA90" s="73">
        <v>4.6290000000000004</v>
      </c>
      <c r="AB90" s="73">
        <v>4.0999999999999996</v>
      </c>
      <c r="AJ90" s="74"/>
      <c r="AK90" s="74"/>
    </row>
    <row r="91" spans="1:37" s="75" customFormat="1" ht="18" customHeight="1" collapsed="1" x14ac:dyDescent="0.25">
      <c r="B91" s="76"/>
      <c r="D91" s="77"/>
      <c r="E91" s="78"/>
      <c r="F91" s="78"/>
      <c r="G91" s="78"/>
      <c r="H91" s="78"/>
      <c r="I91" s="78"/>
      <c r="J91" s="78"/>
      <c r="K91" s="78"/>
      <c r="L91" s="78"/>
      <c r="AJ91" s="78"/>
      <c r="AK91" s="78"/>
    </row>
    <row r="93" spans="1:37" s="79" customFormat="1" ht="18.75" x14ac:dyDescent="0.25">
      <c r="B93" s="80"/>
      <c r="C93" s="81" t="s">
        <v>168</v>
      </c>
      <c r="D93" s="81"/>
      <c r="E93" s="82"/>
      <c r="F93" s="82"/>
      <c r="G93" s="82"/>
      <c r="H93" s="82"/>
      <c r="I93" s="82"/>
      <c r="J93" s="82"/>
      <c r="K93" s="82"/>
      <c r="L93" s="82"/>
      <c r="M93" s="81"/>
      <c r="N93" s="81"/>
      <c r="O93" s="81" t="s">
        <v>169</v>
      </c>
      <c r="P93" s="83" t="s">
        <v>169</v>
      </c>
      <c r="AJ93" s="84"/>
      <c r="AK93" s="84"/>
    </row>
  </sheetData>
  <mergeCells count="18">
    <mergeCell ref="I6:L7"/>
    <mergeCell ref="U1:AB1"/>
    <mergeCell ref="B2:P2"/>
    <mergeCell ref="B3:P3"/>
    <mergeCell ref="AA3:AB3"/>
    <mergeCell ref="C4:Q4"/>
    <mergeCell ref="AA5:AB5"/>
    <mergeCell ref="A6:A8"/>
    <mergeCell ref="B6:B8"/>
    <mergeCell ref="C6:C8"/>
    <mergeCell ref="D6:D8"/>
    <mergeCell ref="E6:H7"/>
    <mergeCell ref="M6:P7"/>
    <mergeCell ref="Q6:T7"/>
    <mergeCell ref="U6:X7"/>
    <mergeCell ref="Y6:AB7"/>
    <mergeCell ref="AJ6:AK6"/>
    <mergeCell ref="AJ7:AK7"/>
  </mergeCells>
  <pageMargins left="0.70866141732283472" right="0.70866141732283472" top="0.74803149606299213" bottom="0.74803149606299213" header="0.31496062992125984" footer="0.31496062992125984"/>
  <pageSetup paperSize="9" scale="4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Дод.2 вир-во</vt:lpstr>
      <vt:lpstr>'Дод.2 вир-во'!Заголовки_для_печати</vt:lpstr>
      <vt:lpstr>'Дод.2 вир-во'!Область_печати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Ольга Юриевна</dc:creator>
  <cp:lastModifiedBy>Ольга Юриевна</cp:lastModifiedBy>
  <dcterms:created xsi:type="dcterms:W3CDTF">2024-07-02T13:01:54Z</dcterms:created>
  <dcterms:modified xsi:type="dcterms:W3CDTF">2024-07-02T13:03:14Z</dcterms:modified>
</cp:coreProperties>
</file>