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firstSheet="2" activeTab="2"/>
  </bookViews>
  <sheets>
    <sheet name="Паливо" sheetId="1" state="hidden" r:id="rId1"/>
    <sheet name="Витрати" sheetId="2" state="hidden" r:id="rId2"/>
    <sheet name="Ремонти (09.01.19)" sheetId="3" r:id="rId3"/>
  </sheets>
  <definedNames>
    <definedName name="_xlnm.Print_Titles" localSheetId="2">'Ремонти (09.01.19)'!$6:$9</definedName>
    <definedName name="_xlnm.Print_Area" localSheetId="2">'Ремонти (09.01.19)'!$A$1:$Z$101</definedName>
  </definedNames>
  <calcPr fullCalcOnLoad="1"/>
</workbook>
</file>

<file path=xl/sharedStrings.xml><?xml version="1.0" encoding="utf-8"?>
<sst xmlns="http://schemas.openxmlformats.org/spreadsheetml/2006/main" count="459" uniqueCount="311">
  <si>
    <t>ПрАТ "Черкаське хімволокно"</t>
  </si>
  <si>
    <t xml:space="preserve">Розрахунок палива на 2019 рік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</si>
  <si>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</si>
  <si>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</si>
  <si>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</si>
  <si>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</si>
  <si>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</si>
  <si>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</si>
  <si>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</si>
  <si>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</si>
  <si>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</si>
  <si>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</si>
  <si>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</si>
  <si>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</si>
  <si>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Рік (Всього)</t>
  </si>
  <si>
    <t xml:space="preserve">       Газ промисловий</t>
  </si>
  <si>
    <t xml:space="preserve">       Вугілля</t>
  </si>
  <si>
    <t xml:space="preserve">       Мазут</t>
  </si>
  <si>
    <t xml:space="preserve">       Газ промисловий додатковий</t>
  </si>
  <si>
    <t>Виробництво електричної енергії</t>
  </si>
  <si>
    <t xml:space="preserve"> Відпуск електричної енергії</t>
  </si>
  <si>
    <t>млн кВт∙год</t>
  </si>
  <si>
    <t>Питомі витрати умовного палива на вир. е/е</t>
  </si>
  <si>
    <t>г/кВт∙год</t>
  </si>
  <si>
    <t>Витрати умовного палива на виробництво е/е</t>
  </si>
  <si>
    <t>Всього</t>
  </si>
  <si>
    <t>тис. туп</t>
  </si>
  <si>
    <t>у т.ч.: газ</t>
  </si>
  <si>
    <t>вугілля</t>
  </si>
  <si>
    <t>мазут</t>
  </si>
  <si>
    <t>газ додатковий</t>
  </si>
  <si>
    <t>% вугілля</t>
  </si>
  <si>
    <t>Витрати натурального палива</t>
  </si>
  <si>
    <r>
      <t>млн м</t>
    </r>
    <r>
      <rPr>
        <vertAlign val="superscript"/>
        <sz val="11"/>
        <rFont val="Times New Roman"/>
        <family val="1"/>
      </rPr>
      <t>3</t>
    </r>
  </si>
  <si>
    <t>тис. тонн</t>
  </si>
  <si>
    <t>Вартість палива</t>
  </si>
  <si>
    <t>тис.грн</t>
  </si>
  <si>
    <t>Виробництво теплової енергії</t>
  </si>
  <si>
    <t>тис. Гкал</t>
  </si>
  <si>
    <t xml:space="preserve">   у т.ч. т/е для: населення</t>
  </si>
  <si>
    <t xml:space="preserve">                        релігійних організацій</t>
  </si>
  <si>
    <t xml:space="preserve">                               бюджетних організацій організацій</t>
  </si>
  <si>
    <t xml:space="preserve">                        промислових споживачів</t>
  </si>
  <si>
    <t>Разом інші (бюджет та промисловість)</t>
  </si>
  <si>
    <t>Питомі витрати умовного палива на вир. т/е</t>
  </si>
  <si>
    <t>кг/Гкал</t>
  </si>
  <si>
    <t>Витрати умовного палива на виробництво т/е</t>
  </si>
  <si>
    <t xml:space="preserve">                      бюджетних організацій</t>
  </si>
  <si>
    <t xml:space="preserve">                       інших (промисловість)</t>
  </si>
  <si>
    <t>Розшифровки статей витрат</t>
  </si>
  <si>
    <t>виробничої собівартості, адміністративних витрат та інших операційних витрат</t>
  </si>
  <si>
    <t>Найменування показників</t>
  </si>
  <si>
    <t xml:space="preserve">Факт, що передує базовому періоду, тис.грн </t>
  </si>
  <si>
    <t>План НКРЕКП на базовий період, тис.грн</t>
  </si>
  <si>
    <t>Очікувані на базовий період, тис.грн</t>
  </si>
  <si>
    <t>Планований період</t>
  </si>
  <si>
    <t>Коригування</t>
  </si>
  <si>
    <t>НКРЕКП</t>
  </si>
  <si>
    <t>Кількість, од.</t>
  </si>
  <si>
    <t>Ціна за одиницю, грн</t>
  </si>
  <si>
    <t>Вартість, всього, тис. грн</t>
  </si>
  <si>
    <t xml:space="preserve">Виробнича собiвартiсть, у т.ч.: </t>
  </si>
  <si>
    <t xml:space="preserve">          виробничі послуги</t>
  </si>
  <si>
    <t>вартість послуг сторонніх організацій, ремонтних підрозділів та інших допоміжних виробництв з ремонту будівель, споруд, устаткування та транспортних засобів</t>
  </si>
  <si>
    <t>вартість транспортних послуг</t>
  </si>
  <si>
    <t>оплата послуг централізованого водопостачання та водовідведення</t>
  </si>
  <si>
    <t>оплата робіт спеціалізованих пусконалагоджувальних організацій та інших організацій, які виконують роботи з удосконалення технології та організації виробництва, а також роботи, пов’язані з перевіркою готовності до введення в дію (пуску) шляхом комплексних випробувань (під навантаженням) устаткування, блоків, окремих агрегатів, підстанцій, ліній електропередачі, теплопередачі, а також тих об’єктів, що вводяться в дію після розширення та реконструкції</t>
  </si>
  <si>
    <t>вартість робіт з вивчення можливостей подальшої експлуатації металоконструкцій, кранів, іншого устаткування та споруд, обстеження стану фундаментів будівель, споруд, обладнання і видачі рекомендацій щодо їх подальшого використання</t>
  </si>
  <si>
    <t>витрати на проведення аналізів і досліджень з метою визначення якості використовуваного палива, матеріалів, води, конденсату, кабелів та іншого устаткування</t>
  </si>
  <si>
    <t>оплата послуг з очищення стічних вод</t>
  </si>
  <si>
    <t>оплата послуг з утилізації екологічно небезпечних відходів</t>
  </si>
  <si>
    <t>вартість послуг з метрологічної атестації та повірки приладів</t>
  </si>
  <si>
    <t>вартість інших послуг виробничого характеру</t>
  </si>
  <si>
    <t xml:space="preserve">          сировина і допоміжні матеріали</t>
  </si>
  <si>
    <t>вартість матеріалів і комплектуючих виробів та запасних частин, які використовуються у процесі виробництва для забезпечення нормального технологічного процесу, або які витрачаються на випробування устаткування та споруд, поточні перевірки машин і механізмів, технічний огляд, утримання та експлуатацію устаткування, будівель і споруд, транспортних засобів тощо</t>
  </si>
  <si>
    <t>вартість матеріалів, які використовуються для ремонту основних засобів, інших необоротних матеріальних активів</t>
  </si>
  <si>
    <t>вартість покупної води, що використовується на технологічні цілі (для живлення котлів, гідрозоловидалення, гідрозоловловлювання, живлення водопідігрівних установок, для циркуляційного водопостачання, охолодження, іншого устаткування), та витрати на комплексне хімводоочищення</t>
  </si>
  <si>
    <t>вартість малоцінних та швидкозношуваних предметів (МШП), що використовуються протягом не більше одного року або нормального операційного циклу, якщо він становить більше одного року в операційній діяльності підприємства, зокрема, вартість інструменту, господарського інвентаря, спеціального оснащення, спеціального одягу, спеціального взуття та інших засобів індивідуального захисту</t>
  </si>
  <si>
    <t>вартість допоміжних матеріалів, які витрачаються на утримання та експлуатацію фондів природоохоронного призначення (очисних споруд, уловлювачів, фільтрів, золошлаковідвалів тощо), очищення стічних вод тощо</t>
  </si>
  <si>
    <t>вартість мастил та масел (мастил для механізмів з обертовими частинами, вартість турбінного масла для доливання в міжремонтний період до регуляторів турбін і котлів, трансформаторного масла для силових трансформаторів) та вартість паливно-мастильних матеріалів для транспортних засобів</t>
  </si>
  <si>
    <t>вартість інших витрат, які безпосередньо пов’язані з придбанням запасів і доведенням їх до стану, в якому вони придатні для використання у запланованих цілях</t>
  </si>
  <si>
    <t xml:space="preserve">          паливо </t>
  </si>
  <si>
    <t>витрати на придбання палива та його транспортування для виробництва електричної та (або) теплової енергії, які визначаються, виходячи з планованого обсягу відпуску/виробництва електричної та (або) теплової енергії, відповідно до річного плану виробництва, питомих норм витрат паливно-енергетичних ресурсів, визначених, затверджених та погоджених в установленому порядку, діючих цін (тарифів) на паливно-енергетичні ресурси та послуги (витрати) з транспортування, калорійних еквівалентів, обсягу енергії природного газу, визначених умовами договору, сертифікатами постачальників чи даних базового періоду</t>
  </si>
  <si>
    <t xml:space="preserve">          енергія зі сторони</t>
  </si>
  <si>
    <t>витрати на придбання електричної енергії, які визначаються на підставі розрахунків, питомих норм споживання та технологічних нормативів, діючих цін (тарифів) на електричну енергію</t>
  </si>
  <si>
    <t xml:space="preserve">          витрати на оплату праці</t>
  </si>
  <si>
    <t>витрати на оплату праці (заробітна плата та інші виплати працівникам підприємства, залученим до процесу виробництва електричної та (або) теплової енергії)</t>
  </si>
  <si>
    <t xml:space="preserve">          єдиний внесок на загальнообов'язкове   державне соціальне страхування</t>
  </si>
  <si>
    <t>відрахування на загальнообов’язкове державне соціальне страхування працівників підприємства, залучених до процесу виробництва електричної та (або) теплової енергії</t>
  </si>
  <si>
    <t xml:space="preserve">          амортизаційні відрахування</t>
  </si>
  <si>
    <t>амортизаційні відрахування основних засобів, інших необоротних матеріальних і нематеріальних активів виробничого призначення</t>
  </si>
  <si>
    <t xml:space="preserve">          інші витрати </t>
  </si>
  <si>
    <t>суми податків, зборів та інших передбачених законодавством України платежів, які відносяться на собівартість продукції і сплачуються не залежно від результатів фінансово-господарської діяльності підприємства. Загальнодержавні та місцеві податки, збори та інші обов’язкові платежі, у т.ч.</t>
  </si>
  <si>
    <t>плата за землю</t>
  </si>
  <si>
    <t>податок з власників транспортних засобів та інших самохідних машин і механізмів</t>
  </si>
  <si>
    <t>збір за забруднення навколишнього природного середовища</t>
  </si>
  <si>
    <t>збір за використання природних ресурсів</t>
  </si>
  <si>
    <t>рентна плата за спеціальне використання води</t>
  </si>
  <si>
    <t>єдиний збір, що справляється у пунктах пропуску через Державний кордон України</t>
  </si>
  <si>
    <t>портові збори</t>
  </si>
  <si>
    <t>оплата послуг сторонніх організацій за пожежну, сторожову та воєнізовану охорону та послуг Державної служби України з надзвичайних ситуацій</t>
  </si>
  <si>
    <t>витрати на забезпечення санітарно-гігієнічних та інших спеціальних вимог, передбачених правилами технічної експлуатації, нагляду і контролю за діяльністю підприємства у встановленому чинним законодавством порядку України, утримання санітарних зон</t>
  </si>
  <si>
    <t>витрати на забезпечення правил техніки безпеки праці (витрати на обладнання та утримання загороджень для машин та їх рухомих частин, люків, отворів, сигналізації, інших пристроїв некапітального характеру, обладнання робочих місць некапітального характеру)</t>
  </si>
  <si>
    <t>витрати на охорону праці</t>
  </si>
  <si>
    <t>витрати на самостійне зберігання, переробку та захоронення екологічно небезпечних відходів</t>
  </si>
  <si>
    <t>транспортні витрати на перевезення працівників від місця знаходження підприємства або пункту збору до місця роботи і назад (при виконанні робіт вахтовим методом)</t>
  </si>
  <si>
    <t>витрати, пов’язані з професійною підготовкою, перепідготовкою та підтриманням професійної майстерності працівників ліцензіата за профілем його діяльності безпосередньо в ліцензіата (утримання навчальних класів, тренажерних центрів тощо)</t>
  </si>
  <si>
    <t>витрати, пов’язані з професійною підготовкою або перепідготовкою працівників ліцензіата в українських закладах освіти, що мають ліцензію, та у разі закінчення навчання видають спеціальний документ державного зразка</t>
  </si>
  <si>
    <t>витрати на придбання типографських бланків, канцелярського приладдя, паперу тощо</t>
  </si>
  <si>
    <t>витрати на операційну оренду основних засобів (будівель, приміщень, обладнання тощо)</t>
  </si>
  <si>
    <t>обов’язкове страхування майна підприємства та цивільної відповідальності власників транспортних засобів, а також окремих категорій працівників, зайнятих у виробництві відповідних видів продукції (робіт послуг) безпосередньо на роботах з підвищеною небезпекою для життя та здоров’я, передбачених законодавством</t>
  </si>
  <si>
    <t>платежі з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</si>
  <si>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платежі з обов’язкового страхування майна підприємства та цивільної відповідальності власників транспортних засобів, а також окремих категорій працівників, зайнятих у виробництві відповідних видів продукції (робіт, послуг) безпосередньо на роботах з підвищеною небезпекою для життя та здоров’я, передбачених законодавством</t>
  </si>
  <si>
    <t>оплата службових відряджень, пов’язаних із виробничою діяльністю, у межах передбачених чинним законодавством України норм</t>
  </si>
  <si>
    <t>витрати на медико-санітарне забезпечення персоналу</t>
  </si>
  <si>
    <t>витрати на цивільний захист</t>
  </si>
  <si>
    <t>оплата за використання та обслуговування технічних засобів управління, вузлів зв’язку, засобів охоронної сигналізації тощо</t>
  </si>
  <si>
    <t>витрати на молоко та лікувально-профілактичне харчування</t>
  </si>
  <si>
    <t>оплата вартості ліцензій та інших державних дозволів для ведення господарської діяльності</t>
  </si>
  <si>
    <t>внески на регулювання, що розраховуються та сплачуються ліцензіатом відповідно до порядку, встановленого НКРЕКП</t>
  </si>
  <si>
    <t>витрати на інші потреби, не передбачені попередніми статтями</t>
  </si>
  <si>
    <t xml:space="preserve">Адміністративні витрати, у т.ч.: </t>
  </si>
  <si>
    <t xml:space="preserve">          матеріальні витрати </t>
  </si>
  <si>
    <t>витрати на утримання і експлуатацію, ремонт основних засобів та інших необоротних матеріальних активів загальногосподарського використання (будівель, споруд, обладнання, машин та інших основних засобів)</t>
  </si>
  <si>
    <t>вартість матеріалів та МШП</t>
  </si>
  <si>
    <t>витрати на утримання і експлуатацію автотранспорту (витрати на технічне обслуговування легкових автомобілів, на паливно-мастильні матеріали тощо), якщо легкові автомобілі використовуються як технологічний транспорт у виробничій діяльності підприємства</t>
  </si>
  <si>
    <t>витрати на придбання канцелярського приладдя</t>
  </si>
  <si>
    <t>витрати на опалення, освітлення, водопостачання, водовідведення та інше утримання будівель і службових приміщень загальногосподарського використання</t>
  </si>
  <si>
    <t xml:space="preserve">витрати на оплату праці апарату управління підприємством </t>
  </si>
  <si>
    <t xml:space="preserve">          єдиний внесок на загальнообов'язкове державне соціальне страхування</t>
  </si>
  <si>
    <t>відрахування до соціальних фондів на загальнообов’язкове державне соціальне страхування апарату управління підприємством</t>
  </si>
  <si>
    <t>амортизаційні відрахування основних засобів, інших необоротних матеріальних і нематеріальних активів адміністративного призначення</t>
  </si>
  <si>
    <t xml:space="preserve">          інші витрати</t>
  </si>
  <si>
    <t>витрати на оплату службових відряджень (у тому числі апарату управління) у межах норм, передбачених чинним законодавством України</t>
  </si>
  <si>
    <t>витрати на оплату послуг зв’язку (поштовий, телеграфний, телефонний, телефакс тощо)</t>
  </si>
  <si>
    <t>витрати, пов’язані з оплатою послуг комерційних банків та інших кредитно-фінансових установ, включаючи оплату за розрахункове обслуговування</t>
  </si>
  <si>
    <t>витрати, пов’язані зі сплатою податків і зборів, крім витрат, що включаються до виробничої собівартості</t>
  </si>
  <si>
    <t>витрати на проведення аудиту згідно з чинним законодавством України</t>
  </si>
  <si>
    <t>витрати, пов’язані з підготовкою (навчанням) та перепідготовкою кадрів, що проводяться з метою підвищення професійного рівня працівників апарату управління</t>
  </si>
  <si>
    <t>витрати на придбання спеціальної літератури для інформаційного забезпечення, у тому числі з питань чинного законодавства України, і підписку спеціалізованих періодичних видань</t>
  </si>
  <si>
    <t>витрати на обслуговування процесу управління (забезпечення охорони об’єктів загальногосподарського призначення тощо)</t>
  </si>
  <si>
    <t>витрати, пов’язані із супроводженням програмного забезпечення, користуванням інформаційними мережами, програмними продуктами, роялті</t>
  </si>
  <si>
    <t>інші витрати, що не знайшли відображення в попередніх статтях</t>
  </si>
  <si>
    <t>Інші операційні витрати, у т.ч.:</t>
  </si>
  <si>
    <t xml:space="preserve">          на соціальний розвиток</t>
  </si>
  <si>
    <t>витрати на утримання приміщень, що надаються безоплатно підприємствам громадського харчування або використовуються ліцензіатом самостійно для обслуговування працівників, що перебувають з ліцензіатом у трудових відносинах, включаючи амортизаційні відрахування, витрати на проведення поточного ремонту приміщення, на опалення, водопостачання, електропостачання</t>
  </si>
  <si>
    <t>кошти, що відраховуються професійним спілкам</t>
  </si>
  <si>
    <t xml:space="preserve">          на дослідження і розробку</t>
  </si>
  <si>
    <t>витрати на науково-дослідні та проектно-конструкторські роботи</t>
  </si>
  <si>
    <t xml:space="preserve">          інші</t>
  </si>
  <si>
    <t>відшкодування витрат Пенсійного фонду України на виплату та доставку пенсій, призначених на пільгових умовах</t>
  </si>
  <si>
    <t>витрати на оплату перших 5 днів тимчасової непрацездатності</t>
  </si>
  <si>
    <t>єдиний внесок на загальнообов’язкове державне соціальне страхування</t>
  </si>
  <si>
    <t>Інші</t>
  </si>
  <si>
    <t>Фінансові витрати, у т. ч.:</t>
  </si>
  <si>
    <t>сплата відсотків за користування отриманими кредитами</t>
  </si>
  <si>
    <t>Всього витрат</t>
  </si>
  <si>
    <t>№ з/п</t>
  </si>
  <si>
    <t>Назва заходу</t>
  </si>
  <si>
    <t>Послуги сторонніх організацій</t>
  </si>
  <si>
    <t>Вартість матеріалів придбаних ліцензіатом</t>
  </si>
  <si>
    <t>1.</t>
  </si>
  <si>
    <t>Електротехнічне обладнання</t>
  </si>
  <si>
    <t>1.1</t>
  </si>
  <si>
    <t>1.2</t>
  </si>
  <si>
    <t>1.3</t>
  </si>
  <si>
    <t>2.</t>
  </si>
  <si>
    <t>Теплотехнічне обладнання</t>
  </si>
  <si>
    <t>2.1</t>
  </si>
  <si>
    <t>2.2</t>
  </si>
  <si>
    <t>2.3</t>
  </si>
  <si>
    <t>3.</t>
  </si>
  <si>
    <t>Загальностанційне обладнання</t>
  </si>
  <si>
    <t>3.1</t>
  </si>
  <si>
    <t>4.</t>
  </si>
  <si>
    <t>Будівлі і споруди</t>
  </si>
  <si>
    <t>4.1</t>
  </si>
  <si>
    <t>5.</t>
  </si>
  <si>
    <t>Інше</t>
  </si>
  <si>
    <t>5.1</t>
  </si>
  <si>
    <t>1.4</t>
  </si>
  <si>
    <t xml:space="preserve">IV. Прибуток від ліцензованої діяльності </t>
  </si>
  <si>
    <t>І. Витрати на ремонтні роботи</t>
  </si>
  <si>
    <t>Ремонт обладнання електроцеху</t>
  </si>
  <si>
    <t>Ремонт обладнання хімічного цеху</t>
  </si>
  <si>
    <t>Непередбачувані відновлювальні ремонтні роботи на обладнанні ТЕЦ</t>
  </si>
  <si>
    <t>2.4</t>
  </si>
  <si>
    <t>2.5</t>
  </si>
  <si>
    <t>2.6</t>
  </si>
  <si>
    <t>2.7</t>
  </si>
  <si>
    <t>2.8</t>
  </si>
  <si>
    <t>2.9</t>
  </si>
  <si>
    <t>2.10</t>
  </si>
  <si>
    <t>3.2</t>
  </si>
  <si>
    <t>3.3</t>
  </si>
  <si>
    <t>3.4</t>
  </si>
  <si>
    <t>5.2</t>
  </si>
  <si>
    <t>5.3</t>
  </si>
  <si>
    <t>Типовий обсяг ремонту парового котла №2</t>
  </si>
  <si>
    <t>Заміна електричного обладнання мостового крану турбінної дільниці</t>
  </si>
  <si>
    <t>Модернізація схем автоматики та захисту парового котлоагрегату ЦКТІ-87/39 ст. №2 з застосуванням сучасних технологій у відповідності з розробленим проектом</t>
  </si>
  <si>
    <t xml:space="preserve">Модернізація системи зберігання та подачі вугілля паливотранспортного цеху з придбанням грейферного екскаватору </t>
  </si>
  <si>
    <t xml:space="preserve">Модернізація установки подачі живильної води з встановленням сучасного живильного насосу ст. №2 </t>
  </si>
  <si>
    <t>Технічне переоснащення системи золошлаковидалення котлоагрегатів ЦКТІ-87/39 ст. №1,2,3 з заміною змивного насосного агрегату ст. №1</t>
  </si>
  <si>
    <t>3.3.1</t>
  </si>
  <si>
    <t>3.3.2</t>
  </si>
  <si>
    <t>3.3.3</t>
  </si>
  <si>
    <t>3.3.4</t>
  </si>
  <si>
    <t>3.3.5</t>
  </si>
  <si>
    <t>3.3.6</t>
  </si>
  <si>
    <t>3.3.7</t>
  </si>
  <si>
    <t>3.3.8</t>
  </si>
  <si>
    <t>3.3.9</t>
  </si>
  <si>
    <t>3.3.10</t>
  </si>
  <si>
    <t>Технічне переоснащення приладів електролабороторії ТЕЦ з впровадженням випробувального комплексу  «РЗА-ТЕСТЕР» в комплекті з приладом  «РЗА-ТЕСТЕР 09»</t>
  </si>
  <si>
    <t>Модернізація обмотки статору турбогенератору №2 з застосуванням сучасних технологій (розробка проекту)</t>
  </si>
  <si>
    <t>Модернізація парового котлоагрегату ЦКТІ-87/39 ст. №2 з впровадженням пальникових пристроїв підвищеної ефективності  (згідно розробленого проекту)</t>
  </si>
  <si>
    <t>Модернізація схем автоматики та захисту парового котла №2 з застосуванням сучасних технологій у відповідності з розробленим проектом</t>
  </si>
  <si>
    <t>Реконструкція Сумської ТЕЦ з заміною турбогенератора №1, який відпрацював свій ресурс на сучасний потужністю 25 МВТ (розробка проектної документації та придбання основного обладнання )</t>
  </si>
  <si>
    <t>Технічне переоснащення системи пожежогасіння Сумської ТЕЦ з впровадженням автоматичної пожежної сигналізації згідно розробленого проекту</t>
  </si>
  <si>
    <t>Технічне переоснащення системи золошлаковидалення котлоагрегатів ЦКТІ-87/39 ст. №1,2,3 з заміною ежектуючого насосного агрегату ст. №2</t>
  </si>
  <si>
    <t>катіоніт Ку-2-8NA</t>
  </si>
  <si>
    <t>сігналізатор-аналізатор газів ДОЗОР-С-М-2 многокомпонентній багатокомпонентний індивідуальний (СО, О2 )</t>
  </si>
  <si>
    <t xml:space="preserve">ваги електронні лабораторні від 0,01 до 600 гр </t>
  </si>
  <si>
    <t>калориметр IKA С 1 package 1/10</t>
  </si>
  <si>
    <t xml:space="preserve">проборозробна машина МПЛ 150 М </t>
  </si>
  <si>
    <t>заміна насосного агрегату Д200-36 (насос ПТС №2, 1983г) 37кВт</t>
  </si>
  <si>
    <t>заміна насосного агрегату АР100 М (насос вапняного молока № 3)17кВт</t>
  </si>
  <si>
    <t>заміна насосного агрегата К 80-50-200 (н-с ХОВ-1, 1970г) 17кВт</t>
  </si>
  <si>
    <t>заміна насосу гідрошламового,тип 4МСГ-10, 1970г 55кВТ</t>
  </si>
  <si>
    <t>СКОРИГОВАНА  ПРОПОЗИЦІЯ  ЛІЦЕНЗІАТА</t>
  </si>
  <si>
    <t>ІІ. Амортизаційні відрахування, 
які не є джерелом фінансування інвестиційної програми</t>
  </si>
  <si>
    <t>ІІІ. Амортизаційні відрахування, 
які є джерелом фінансування інвестиційної програми</t>
  </si>
  <si>
    <t>Реконструкція електричного розподільчого пристрою 6 КВ з модернізацією секційного реактору  III-й секції ГРп-6кВ (розробка проекту)</t>
  </si>
  <si>
    <t>Реконструкція  Сумської ТЕЦ з будівництвом нового сучасного парового котла (розробка проектної документації )</t>
  </si>
  <si>
    <t>Реконструкція комірки ВРП 110 кВ №7 з заміною застарілого масляного вимикача на сучасний (елегазовий)</t>
  </si>
  <si>
    <t>Директор</t>
  </si>
  <si>
    <t>Д.Г.Васюнін</t>
  </si>
  <si>
    <t>Ремонт пилосистем</t>
  </si>
  <si>
    <t>Ремонт обладнання паливно-будівельної дільниці</t>
  </si>
  <si>
    <t>Ремонт автомобільної техніки та механізмів ТЕЦ</t>
  </si>
  <si>
    <t>Аварійний  запас матеріалів та запасних частин для обладнання, будівель та споруд ТЕЦ</t>
  </si>
  <si>
    <t>придбання електродвигуна, N=30кВт,n=1500об/мин (насос вапняного молока №5)</t>
  </si>
  <si>
    <t>Дільниця теплового контролю та автоматики (ремонт обладнання)</t>
  </si>
  <si>
    <t>Допоміжне обладнання КТЦ (ремонт обладнання)</t>
  </si>
  <si>
    <t>Ремонт будівель та споруд ТЕЦ</t>
  </si>
  <si>
    <t>Технічне переоснащення обладнання хімічної лабораторії ТЕЦ:</t>
  </si>
  <si>
    <t>Мп</t>
  </si>
  <si>
    <t>Мх</t>
  </si>
  <si>
    <t>Ремонт обладнання паливно-будівельної дільниці:</t>
  </si>
  <si>
    <t>ЗАГАЛЬНІ ВИТРАТИ НА РЕМОНТНІ РОБОТИ</t>
  </si>
  <si>
    <t>Ремонт ПТВМ №2</t>
  </si>
  <si>
    <t>ОРТУС</t>
  </si>
  <si>
    <t>ТОВ "ЕЛІУС-М" м. Суми</t>
  </si>
  <si>
    <t>ГРІАЛ, ТЕХНО, ГІДРОМАШ</t>
  </si>
  <si>
    <t>ГІДРОМАШ</t>
  </si>
  <si>
    <t>ІНВЕНТУМ</t>
  </si>
  <si>
    <t>ГІДРОМАШ, ТЕХНО</t>
  </si>
  <si>
    <t>Орієнтовний підрядник</t>
  </si>
  <si>
    <t>Г+
(31 чол.)</t>
  </si>
  <si>
    <t>сторонні організаціії</t>
  </si>
  <si>
    <t>Ремонт парового котла №3</t>
  </si>
  <si>
    <t>Ремонт парового котла №1 (типовий обсяг)</t>
  </si>
  <si>
    <t>2019 рік</t>
  </si>
  <si>
    <t>1 Типовий поточний ремонт                                          2 Приготування до технічного діагностування.                                                     3 Перезаливання підшипників</t>
  </si>
  <si>
    <t>1 Типовий поточний ремонт                                          2 Заміна компенсатора 3-го відбору.                                                     3 Перезаливання підшипників</t>
  </si>
  <si>
    <t>1 Типовий поточний ремонт                                          2 Перезаливання підшипників</t>
  </si>
  <si>
    <t>1 Ремонт ШБМ ПК-1,2,3;                                                           2  Заміна тічки ПК-2,3;                                      3 Ремонт ПСУ ПК-1,2,3;                             4 Ремонт сепаратора та циклона ПК-1,2,3;                                                          5 Ремонт щепоуловлювача ПК-1,2,3;                                          6 Ремонт пиложивильників (12шт.);                                                                    7 Виготовлення захисних конусів сепараторів та інших елементів пилоприготування.</t>
  </si>
  <si>
    <t>1 Типовий поточний ремонт;                                                                  2 Ремонт газоходу у місці примикання металевого газоходу до цегляного.</t>
  </si>
  <si>
    <t xml:space="preserve">1 Типовий поточний ремонт.                                           </t>
  </si>
  <si>
    <t xml:space="preserve">1 Ремонт пересипних рукавів 1,2-го підйомів і бункерної галереї;                                               2 Ремонт лоткових живильників "А", "Б", "В" (металопрокат, шестерні, муфти, ролики, підшипники);                                                                     3  Ремонт привідного барабана тр-ра «Б» 2-го підйому;                                           4 Заміна та ремонт дільниць питного та пожтехнічного водопроводу;                                                    5 Заміна транспортерної стрічки "Б" 1-го підйому вуглеподачі (транспортерна лента, клей);                                                         6  Ремонт розвантажувальної естакади.                                        </t>
  </si>
  <si>
    <t>1 Ремонт електрозварювального обладнання;                                                      2 Ремонт компресора (в приміщенні ізоляції);                                                        3 Ремонт АДД-400 (САК);                                                               4.Ремонт верстатів 6М82, 1К62.</t>
  </si>
  <si>
    <t>1 Відновлення гідроізоляції будівлі оборотного водопостачання</t>
  </si>
  <si>
    <t xml:space="preserve">1 Поточний ремонт Т-130 - 3 од.;                                                   2 Поточний ремонт РДК 160-3;                                                              3 Поточний ремонт Т-16М;                                                                            4 Поточний ремонт іншої виробничої техніки.                            </t>
  </si>
  <si>
    <t xml:space="preserve">1 Ремонт силових трансформаторів;                                                     2 Ремонт електрообладнання розподільчих пристроїв ГРП-6кВ, РПВП-6кВ, РПВП-0,4 кВ ;                                                          3 Ремонт електрообладнання розподільчих пристроїв ВРП-110кВ;                                                               4 Ремонт електродвигунів турбінного та котельного цеху, ХВО, насосних і т.д.;                                                                    5 Поточний ремонт генераторів ТГ-1,2,3.                                                   </t>
  </si>
  <si>
    <t>Заміна перегрівача 1 ступеню труба 38х4 Ст20 ТУ14-3-460-75, маса 10,53 т  та 2 ступеню труба 45х4,5 Ст12Х1МФ ТУ14-3-460-75 маса 11,53 т з колекторами</t>
  </si>
  <si>
    <t>Типовий обсяг ремонту</t>
  </si>
  <si>
    <t xml:space="preserve">1 Типовий ремонт котла;                                     2 Ремонт обмурівки та ізоляції;                                                               3 Заміна скидних пальників та ремонт основних пальників;                                                              4 Заміна трубопроводів пару на обдувочні апарати;                                                               5 Підготовчі роботи до технічного діагностування.                                          </t>
  </si>
  <si>
    <t>Основні роботи</t>
  </si>
  <si>
    <t xml:space="preserve">1 Ремонт Na-катіонитових фільтрів;                                                  2 Ремонт механічних фільтрів с додаванням фільтруючого матеріала, антрацитової крошки – 7 т.;                                                       3 Ремонт фильтрів гідроперезавантаження № 1 и 2 ХВО;                                                        4 Ремонты насосів ХВО та реагентного господарства;                                           5 Заміна лінії розчина коагулянта та розчину солі на реагентному господарстві;                                             6 Заміна лінії розчина коагулянта та розчину солі на ХВО;                                    7 Ремонт освітлювачів № 1, 2, 3.                               </t>
  </si>
  <si>
    <t>в т. ч.,                                                                        2 черга (за умови корегування)</t>
  </si>
  <si>
    <t>в т. ч.,                                                                                                        1 черга (основний обсяг)</t>
  </si>
  <si>
    <t xml:space="preserve">1 Ремонт сепаратора безперервної продувки №1,2;                                           2 Ремонт приймального бункеру приямка Москалькова (обшивка металом), ремонт насосів, ежекторів, трубопроводів;                                                                 3 Поточний ремонт трубопроводів, арматури,   насосів котельної дільниці (13 шт)  заміна підшипників, сальників, ремонт арматури,  зворотних клапанів, центрування валів;                    4 Заміна колектора чистих дренажів;                                          5 Поточний ремонт теплофікаційної установки, живильної лінії, насосного обладнання турбінної дільниці (20 шт) заміна підшипників, сальників, ремонт арматури, центрування валів, зворотні клапани;                                                                                                     6 Ремонт ОД-1,2 та ПД-1:  очистка тарілок, ремонт (заміна) запорної арматури;                                                  7 Ремонт, бойлерів, ПСВ - 1-3 ( очистка та промивка трубної частини, опресовка та дефектація, ремонт засувок, вентилів,  та дренажів)КНБ.                               </t>
  </si>
  <si>
    <t>Ремонт ПК №1</t>
  </si>
  <si>
    <t>Ремонт ПК №3</t>
  </si>
  <si>
    <t>Ремонт ТГ-1</t>
  </si>
  <si>
    <t>Ремонт ТГ-2</t>
  </si>
  <si>
    <t>Ремонт ТГ-3</t>
  </si>
  <si>
    <t>Ремонт ПТВМ №1</t>
  </si>
  <si>
    <t>Ремонт ПТВМ №3</t>
  </si>
  <si>
    <t>Ремонт обладнання ремонтного цеху</t>
  </si>
  <si>
    <t>Ремонт парового котла №2 з заміною поверхонь нагріву</t>
  </si>
  <si>
    <t>Виготовлення та заміна гинів бокових (без солених відсіків) фронтових, тилових екранів від отм. +12,7 до отм. +20,150 (до барабана) - труба 83х4, Ст 20 - 21,24тн;                                                     Роботи по обмуровці та ізоляції</t>
  </si>
  <si>
    <t>Ремонт парового котла №1 з заміною поверхонь нагріву</t>
  </si>
  <si>
    <t xml:space="preserve">1 Ремонт пересипних рукавів 1,2-го підйомів і бункерної галереї;                                                       2 Ремонт лоткових живильників "А", "Б", "В" (металопрокат, шестерні, муфти, ролики, підшипники);                                                         3  Ремонт привідного барабана тр-ра «Б» 2-го підйому;                                                           4 Заміна та ремонт дільниць питного та пожтехнічного водопроводу;                                                                      5 Заміна транспортерної стрічки "Б" 1-го підйому вуглеподачі (транспортерна лента, клей);                                                                             6 Ремонт розвантажувальної естакади (з/д шляху);                                                              7 Ремонт розвантажувальної естакади.                                                                 </t>
  </si>
  <si>
    <t>СХВАЛЕНО НКРЕКП</t>
  </si>
  <si>
    <t>Найменування ліцензіата :   ТОВ "СУМИТЕПЛОЕНЕРГО"</t>
  </si>
  <si>
    <t>Обсяг фінансування, передбачений на плановий період</t>
  </si>
  <si>
    <t>тис. грн (без ПДВ)</t>
  </si>
  <si>
    <t>Рік останнього капітального ремонту (реконструкції, модернізації)</t>
  </si>
  <si>
    <t>Початок робіт (рік, місяць)</t>
  </si>
  <si>
    <t>Вартість робіт,                                                                      тис. грн. (без ПДВ)</t>
  </si>
  <si>
    <t>Вартість робіт,                                                                                 тис. грн. (без ПДВ)</t>
  </si>
  <si>
    <t>Усього</t>
  </si>
  <si>
    <t>2019, липень</t>
  </si>
  <si>
    <t>2019, травень</t>
  </si>
  <si>
    <t>2019, квітень</t>
  </si>
  <si>
    <t>2019, березень</t>
  </si>
  <si>
    <t>2019, лютий</t>
  </si>
  <si>
    <t>Додаток №1 до обґрунтування</t>
  </si>
  <si>
    <t>Перелік заходів та витрат на їх реалізацію, передбачених у 2019 році                                                                                                                                                                                                                                                                 (коригована пропозиція ТОВ "СУМИТЕПЛОЕНЕРГО")</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</si>
</sst>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000"/>
    <numFmt numFmtId="199" formatCode="#,##0.000_ ;[Red]\-#,##0.000\ "/>
    <numFmt numFmtId="200" formatCode="#,##0.0_ ;[Red]\-#,##0.0\ "/>
    <numFmt numFmtId="201" formatCode="0.0%"/>
    <numFmt numFmtId="202" formatCode="#,##0.000"/>
    <numFmt numFmtId="203" formatCode="#,##0.0000"/>
    <numFmt numFmtId="204" formatCode="#,##0.00000"/>
    <numFmt numFmtId="205" formatCode="[$]dddd\,\ d\ mmmm\ yyyy\ &quot;г&quot;\."/>
    <numFmt numFmtId="206" formatCode="#,##0.00&quot;р.&quot;"/>
  </numFmts>
  <fonts count="44">
    <font>
      <sz val="11"/>
      <color indexed="8"/>
      <name val="Calibri"/>
      <family val="2"/>
    </font>
    <font>
      <sz val="10"/>
      <name val="Arial Cyr"/>
      <family val="0"/>
    </font>
    <font>
      <sz val="10"/>
      <name val="Arial"/>
      <family val="2"/>
    </font>
    <font>
      <sz val="11"/>
      <name val="Times New Roman"/>
      <family val="1"/>
    </font>
    <font>
      <b/>
      <sz val="10"/>
      <name val="Arial"/>
      <family val="2"/>
    </font>
    <font>
      <sz val="10"/>
      <name val="Times New Roman"/>
      <family val="1"/>
    </font>
    <font>
      <i/>
      <sz val="10"/>
      <name val="Times New Roman"/>
      <family val="1"/>
    </font>
    <font>
      <b/>
      <sz val="10"/>
      <name val="Times New Roman"/>
      <family val="1"/>
    </font>
    <font>
      <vertAlign val="superscript"/>
      <sz val="11"/>
      <name val="Times New Roman"/>
      <family val="1"/>
    </font>
    <font>
      <b/>
      <sz val="12"/>
      <name val="Times New Roman"/>
      <family val="1"/>
    </font>
    <font>
      <b/>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9"/>
      <name val="Arial"/>
      <family val="2"/>
    </font>
    <font>
      <sz val="9"/>
      <name val="Times New Roman"/>
      <family val="1"/>
    </font>
    <font>
      <b/>
      <sz val="18"/>
      <name val="Times New Roman"/>
      <family val="1"/>
    </font>
    <font>
      <sz val="12"/>
      <name val="Times New Roman"/>
      <family val="1"/>
    </font>
    <font>
      <sz val="12"/>
      <color indexed="8"/>
      <name val="Times New Roman"/>
      <family val="1"/>
    </font>
    <font>
      <sz val="11"/>
      <name val="Arial"/>
      <family val="2"/>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name val="Calibri"/>
      <family val="2"/>
    </font>
    <font>
      <sz val="16"/>
      <color indexed="8"/>
      <name val="Times New Roman"/>
      <family val="1"/>
    </font>
    <font>
      <sz val="11"/>
      <color indexed="8"/>
      <name val="Times New Roman"/>
      <family val="1"/>
    </font>
    <font>
      <sz val="14"/>
      <color indexed="8"/>
      <name val="Times New Roman"/>
      <family val="1"/>
    </font>
    <font>
      <b/>
      <sz val="18"/>
      <color indexed="8"/>
      <name val="Times New Roman"/>
      <family val="1"/>
    </font>
    <font>
      <sz val="14"/>
      <color indexed="8"/>
      <name val="Calibri"/>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indexed="29"/>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44"/>
      </bottom>
    </border>
    <border>
      <left/>
      <right/>
      <top/>
      <bottom style="thick">
        <color indexed="22"/>
      </bottom>
    </border>
    <border>
      <left>
        <color indexed="63"/>
      </left>
      <right>
        <color indexed="63"/>
      </right>
      <top>
        <color indexed="63"/>
      </top>
      <bottom style="medium">
        <color indexed="44"/>
      </bottom>
    </border>
    <border>
      <left/>
      <right/>
      <top/>
      <bottom style="medium">
        <color indexed="30"/>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medium"/>
    </border>
    <border>
      <left style="medium"/>
      <right style="medium"/>
      <top style="medium"/>
      <bottom style="hair"/>
    </border>
    <border>
      <left style="medium"/>
      <right style="hair"/>
      <top style="medium"/>
      <bottom style="hair"/>
    </border>
    <border>
      <left style="medium"/>
      <right style="hair"/>
      <top style="hair"/>
      <bottom style="hair"/>
    </border>
    <border>
      <left style="medium"/>
      <right style="medium"/>
      <top/>
      <bottom style="hair"/>
    </border>
    <border>
      <left style="hair"/>
      <right style="hair"/>
      <top/>
      <bottom style="hair"/>
    </border>
    <border>
      <left style="medium"/>
      <right style="medium"/>
      <top style="double"/>
      <bottom style="medium"/>
    </border>
    <border>
      <left style="medium"/>
      <right style="hair"/>
      <top style="double"/>
      <bottom style="medium"/>
    </border>
    <border>
      <left style="hair"/>
      <right style="hair"/>
      <top style="double"/>
      <bottom style="medium"/>
    </border>
    <border>
      <left style="medium"/>
      <right style="medium"/>
      <top style="medium"/>
      <bottom style="medium"/>
    </border>
    <border>
      <left style="medium"/>
      <right style="hair"/>
      <top style="medium"/>
      <bottom style="medium"/>
    </border>
    <border>
      <left/>
      <right style="hair"/>
      <top style="medium"/>
      <bottom style="medium"/>
    </border>
    <border>
      <left/>
      <right style="medium"/>
      <top style="medium"/>
      <bottom style="medium"/>
    </border>
    <border>
      <left style="medium"/>
      <right style="medium"/>
      <top style="medium"/>
      <bottom/>
    </border>
    <border>
      <left style="hair"/>
      <right/>
      <top style="hair"/>
      <bottom style="medium"/>
    </border>
    <border>
      <left/>
      <right/>
      <top style="medium"/>
      <bottom style="medium"/>
    </border>
    <border>
      <left style="hair"/>
      <right/>
      <top style="double"/>
      <bottom style="medium"/>
    </border>
    <border>
      <left/>
      <right style="medium"/>
      <top style="double"/>
      <bottom style="medium"/>
    </border>
    <border>
      <left style="hair"/>
      <right style="hair"/>
      <top style="hair"/>
      <bottom style="hair"/>
    </border>
    <border>
      <left style="hair"/>
      <right style="hair"/>
      <top style="medium"/>
      <bottom style="medium"/>
    </border>
    <border>
      <left style="hair"/>
      <right style="medium"/>
      <top style="medium"/>
      <bottom style="medium"/>
    </border>
    <border>
      <left style="medium"/>
      <right/>
      <top style="medium"/>
      <bottom style="medium"/>
    </border>
    <border>
      <left style="hair"/>
      <right style="hair"/>
      <top style="medium"/>
      <bottom style="hair"/>
    </border>
    <border>
      <left style="hair"/>
      <right style="medium"/>
      <top style="medium"/>
      <bottom style="hair"/>
    </border>
    <border>
      <left style="hair"/>
      <right style="medium"/>
      <top style="hair"/>
      <bottom style="hair"/>
    </border>
    <border>
      <left/>
      <right/>
      <top style="hair"/>
      <bottom style="hair"/>
    </border>
    <border>
      <left/>
      <right/>
      <top style="hair"/>
      <bottom style="medium"/>
    </border>
    <border>
      <left style="medium"/>
      <right style="medium"/>
      <top style="hair"/>
      <bottom style="hair"/>
    </border>
    <border>
      <left style="medium"/>
      <right style="medium"/>
      <top style="hair"/>
      <bottom style="medium"/>
    </border>
    <border>
      <left/>
      <right/>
      <top/>
      <bottom style="hair"/>
    </border>
    <border>
      <left/>
      <right/>
      <top style="medium"/>
      <bottom style="hair"/>
    </border>
    <border>
      <left/>
      <right style="medium"/>
      <top style="hair"/>
      <bottom style="hair"/>
    </border>
    <border>
      <left/>
      <right style="medium"/>
      <top/>
      <bottom style="hair"/>
    </border>
    <border>
      <left style="medium"/>
      <right style="hair"/>
      <top style="hair"/>
      <bottom style="medium"/>
    </border>
    <border>
      <left style="hair"/>
      <right style="medium"/>
      <top style="hair"/>
      <bottom style="medium"/>
    </border>
    <border>
      <left style="medium"/>
      <right style="medium"/>
      <top/>
      <bottom/>
    </border>
    <border>
      <left/>
      <right style="hair"/>
      <top/>
      <bottom/>
    </border>
    <border>
      <left style="medium"/>
      <right style="hair"/>
      <top/>
      <bottom style="hair"/>
    </border>
    <border>
      <left style="hair"/>
      <right/>
      <top/>
      <bottom style="hair"/>
    </border>
    <border>
      <left style="medium"/>
      <right style="thin"/>
      <top style="thin"/>
      <bottom style="thin"/>
    </border>
    <border>
      <left style="medium"/>
      <right style="thin"/>
      <top style="thin"/>
      <bottom style="medium"/>
    </border>
    <border>
      <left style="medium"/>
      <right/>
      <top style="medium"/>
      <bottom style="thin"/>
    </border>
    <border>
      <left style="medium"/>
      <right style="thin"/>
      <top/>
      <bottom style="thin"/>
    </border>
    <border>
      <left style="thin"/>
      <right style="medium"/>
      <top style="medium"/>
      <bottom style="thin"/>
    </border>
    <border>
      <left style="thin"/>
      <right style="thin"/>
      <top style="medium"/>
      <bottom style="medium"/>
    </border>
    <border>
      <left style="thin"/>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bottom style="medium"/>
    </border>
    <border>
      <left/>
      <right style="thin"/>
      <top/>
      <bottom style="thin"/>
    </border>
    <border>
      <left style="thin"/>
      <right style="thin"/>
      <top/>
      <bottom style="thin"/>
    </border>
    <border>
      <left style="thin"/>
      <right/>
      <top/>
      <bottom style="thin"/>
    </border>
    <border>
      <left style="medium"/>
      <right style="medium"/>
      <top/>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style="medium"/>
      <right style="medium"/>
      <top style="thin"/>
      <bottom style="medium"/>
    </border>
    <border>
      <left/>
      <right style="thin"/>
      <top style="medium"/>
      <bottom style="medium"/>
    </border>
    <border>
      <left style="medium"/>
      <right style="medium"/>
      <top style="medium"/>
      <bottom style="thin"/>
    </border>
    <border>
      <left/>
      <right style="thin"/>
      <top style="medium"/>
      <bottom style="thin"/>
    </border>
    <border>
      <left style="thin"/>
      <right style="thin"/>
      <top style="medium"/>
      <bottom style="thin"/>
    </border>
    <border>
      <left style="thin"/>
      <right/>
      <top style="medium"/>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bottom style="thin"/>
    </border>
    <border>
      <left style="medium"/>
      <right style="medium"/>
      <top style="thin"/>
      <bottom/>
    </border>
    <border>
      <left/>
      <right style="thin"/>
      <top/>
      <bottom style="medium"/>
    </border>
    <border>
      <left style="thin"/>
      <right style="thin"/>
      <top/>
      <bottom style="medium"/>
    </border>
    <border>
      <left style="medium"/>
      <right/>
      <top style="thin"/>
      <bottom style="thin"/>
    </border>
    <border>
      <left style="medium"/>
      <right/>
      <top style="thin"/>
      <bottom style="medium"/>
    </border>
    <border>
      <left style="medium"/>
      <right style="thin"/>
      <top/>
      <bottom style="medium"/>
    </border>
    <border>
      <left style="thin"/>
      <right/>
      <top/>
      <bottom style="medium"/>
    </border>
    <border>
      <left style="thin"/>
      <right/>
      <top style="medium"/>
      <bottom/>
    </border>
    <border>
      <left style="thin"/>
      <right style="medium"/>
      <top style="thin"/>
      <bottom style="medium"/>
    </border>
    <border>
      <left style="thin"/>
      <right style="medium"/>
      <top/>
      <bottom style="mediu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double"/>
      <right style="thin"/>
      <top style="thin"/>
      <bottom style="thin"/>
    </border>
    <border>
      <left style="thin"/>
      <right style="double"/>
      <top style="thin"/>
      <bottom style="thin"/>
    </border>
    <border>
      <left>
        <color indexed="63"/>
      </left>
      <right>
        <color indexed="63"/>
      </right>
      <top style="thin"/>
      <bottom style="thin"/>
    </border>
    <border>
      <left/>
      <right style="thin"/>
      <top style="medium"/>
      <bottom/>
    </border>
    <border>
      <left/>
      <right style="thin"/>
      <top/>
      <bottom/>
    </border>
    <border>
      <left style="medium"/>
      <right/>
      <top/>
      <bottom style="medium"/>
    </border>
    <border>
      <left/>
      <right style="hair"/>
      <top style="medium"/>
      <bottom style="hair"/>
    </border>
    <border>
      <left/>
      <right style="hair"/>
      <top style="hair"/>
      <bottom style="medium"/>
    </border>
    <border>
      <left style="hair"/>
      <right/>
      <top style="medium"/>
      <bottom style="hair"/>
    </border>
    <border>
      <left>
        <color indexed="63"/>
      </left>
      <right>
        <color indexed="63"/>
      </right>
      <top>
        <color indexed="63"/>
      </top>
      <bottom style="thin"/>
    </border>
    <border>
      <left style="thin"/>
      <right style="thin"/>
      <top>
        <color indexed="63"/>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3"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4" fillId="3" borderId="1" applyNumberFormat="0" applyAlignment="0" applyProtection="0"/>
    <xf numFmtId="0" fontId="25" fillId="9" borderId="2" applyNumberFormat="0" applyAlignment="0" applyProtection="0"/>
    <xf numFmtId="0" fontId="26" fillId="9" borderId="1" applyNumberFormat="0" applyAlignment="0" applyProtection="0"/>
    <xf numFmtId="0" fontId="14" fillId="7"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7" fillId="0" borderId="3" applyNumberFormat="0" applyFill="0" applyAlignment="0" applyProtection="0"/>
    <xf numFmtId="0" fontId="11" fillId="0" borderId="4" applyNumberFormat="0" applyFill="0" applyAlignment="0" applyProtection="0"/>
    <xf numFmtId="0" fontId="28" fillId="0" borderId="5" applyNumberFormat="0" applyFill="0" applyAlignment="0" applyProtection="0"/>
    <xf numFmtId="0" fontId="12" fillId="0" borderId="6" applyNumberFormat="0" applyFill="0" applyAlignment="0" applyProtection="0"/>
    <xf numFmtId="0" fontId="29" fillId="0" borderId="7" applyNumberFormat="0" applyFill="0" applyAlignment="0" applyProtection="0"/>
    <xf numFmtId="0" fontId="13" fillId="0" borderId="8"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0" fontId="30" fillId="0" borderId="9" applyNumberFormat="0" applyFill="0" applyAlignment="0" applyProtection="0"/>
    <xf numFmtId="0" fontId="31" fillId="14" borderId="10" applyNumberFormat="0" applyAlignment="0" applyProtection="0"/>
    <xf numFmtId="0" fontId="32" fillId="0" borderId="0" applyNumberFormat="0" applyFill="0" applyBorder="0" applyAlignment="0" applyProtection="0"/>
    <xf numFmtId="0" fontId="33" fillId="1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 fillId="0" borderId="0">
      <alignment/>
      <protection/>
    </xf>
    <xf numFmtId="0" fontId="34" fillId="17" borderId="0" applyNumberFormat="0" applyBorder="0" applyAlignment="0" applyProtection="0"/>
    <xf numFmtId="0" fontId="35" fillId="0" borderId="0" applyNumberFormat="0" applyFill="0" applyBorder="0" applyAlignment="0" applyProtection="0"/>
    <xf numFmtId="0" fontId="0" fillId="5" borderId="11" applyNumberFormat="0" applyFont="0" applyAlignment="0" applyProtection="0"/>
    <xf numFmtId="9" fontId="0" fillId="0" borderId="0" applyFon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4" fillId="7" borderId="0" applyNumberFormat="0" applyBorder="0" applyAlignment="0" applyProtection="0"/>
  </cellStyleXfs>
  <cellXfs count="385">
    <xf numFmtId="0" fontId="0" fillId="0" borderId="0" xfId="0" applyAlignment="1">
      <alignment/>
    </xf>
    <xf numFmtId="0" fontId="1" fillId="0" borderId="0" xfId="56">
      <alignment/>
      <protection/>
    </xf>
    <xf numFmtId="3" fontId="7" fillId="0" borderId="13" xfId="33" applyNumberFormat="1" applyFont="1" applyFill="1" applyBorder="1" applyAlignment="1">
      <alignment horizontal="center" vertical="center" wrapText="1"/>
      <protection/>
    </xf>
    <xf numFmtId="0" fontId="7" fillId="0" borderId="13" xfId="33" applyFont="1" applyFill="1" applyBorder="1" applyAlignment="1">
      <alignment horizontal="center" vertical="center" wrapText="1"/>
      <protection/>
    </xf>
    <xf numFmtId="0" fontId="7" fillId="7" borderId="14" xfId="33" applyFont="1" applyFill="1" applyBorder="1" applyAlignment="1" applyProtection="1">
      <alignment horizontal="left" vertical="center" wrapText="1"/>
      <protection/>
    </xf>
    <xf numFmtId="196" fontId="7" fillId="7" borderId="15" xfId="33" applyNumberFormat="1" applyFont="1" applyFill="1" applyBorder="1" applyAlignment="1">
      <alignment vertical="center"/>
      <protection/>
    </xf>
    <xf numFmtId="196" fontId="7" fillId="0" borderId="16" xfId="33" applyNumberFormat="1" applyFont="1" applyFill="1" applyBorder="1" applyAlignment="1">
      <alignment vertical="center"/>
      <protection/>
    </xf>
    <xf numFmtId="0" fontId="5" fillId="0" borderId="17" xfId="33" applyFont="1" applyFill="1" applyBorder="1" applyAlignment="1">
      <alignment vertical="center" wrapText="1"/>
      <protection/>
    </xf>
    <xf numFmtId="3" fontId="5" fillId="0" borderId="18" xfId="33" applyNumberFormat="1" applyFont="1" applyFill="1" applyBorder="1" applyAlignment="1">
      <alignment vertical="center"/>
      <protection/>
    </xf>
    <xf numFmtId="196" fontId="5" fillId="0" borderId="18" xfId="33" applyNumberFormat="1" applyFont="1" applyFill="1" applyBorder="1" applyAlignment="1">
      <alignment vertical="center"/>
      <protection/>
    </xf>
    <xf numFmtId="0" fontId="7" fillId="18" borderId="19" xfId="33" applyFont="1" applyFill="1" applyBorder="1" applyAlignment="1" applyProtection="1">
      <alignment vertical="center" wrapText="1"/>
      <protection/>
    </xf>
    <xf numFmtId="196" fontId="7" fillId="18" borderId="20" xfId="33" applyNumberFormat="1" applyFont="1" applyFill="1" applyBorder="1" applyAlignment="1">
      <alignment vertical="center" wrapText="1"/>
      <protection/>
    </xf>
    <xf numFmtId="196" fontId="7" fillId="18" borderId="21" xfId="33" applyNumberFormat="1" applyFont="1" applyFill="1" applyBorder="1" applyAlignment="1">
      <alignment vertical="center" wrapText="1"/>
      <protection/>
    </xf>
    <xf numFmtId="1" fontId="7" fillId="9" borderId="22" xfId="33" applyNumberFormat="1" applyFont="1" applyFill="1" applyBorder="1" applyAlignment="1" applyProtection="1">
      <alignment vertical="center" wrapText="1"/>
      <protection/>
    </xf>
    <xf numFmtId="196" fontId="7" fillId="9" borderId="23" xfId="33" applyNumberFormat="1" applyFont="1" applyFill="1" applyBorder="1" applyAlignment="1">
      <alignment vertical="center"/>
      <protection/>
    </xf>
    <xf numFmtId="196" fontId="7" fillId="9" borderId="24" xfId="33" applyNumberFormat="1" applyFont="1" applyFill="1" applyBorder="1" applyAlignment="1">
      <alignment vertical="center"/>
      <protection/>
    </xf>
    <xf numFmtId="196" fontId="7" fillId="9" borderId="25" xfId="33" applyNumberFormat="1" applyFont="1" applyFill="1" applyBorder="1" applyAlignment="1">
      <alignment vertical="center"/>
      <protection/>
    </xf>
    <xf numFmtId="0" fontId="7" fillId="9" borderId="26" xfId="33" applyFont="1" applyFill="1" applyBorder="1" applyAlignment="1" applyProtection="1">
      <alignment vertical="center" wrapText="1"/>
      <protection/>
    </xf>
    <xf numFmtId="0" fontId="7" fillId="9" borderId="22" xfId="33" applyFont="1" applyFill="1" applyBorder="1" applyAlignment="1" applyProtection="1">
      <alignment vertical="center" wrapText="1"/>
      <protection/>
    </xf>
    <xf numFmtId="0" fontId="7" fillId="0" borderId="27" xfId="33" applyFont="1" applyFill="1" applyBorder="1" applyAlignment="1">
      <alignment horizontal="center" vertical="center" wrapText="1"/>
      <protection/>
    </xf>
    <xf numFmtId="196" fontId="7" fillId="9" borderId="28" xfId="33" applyNumberFormat="1" applyFont="1" applyFill="1" applyBorder="1" applyAlignment="1">
      <alignment vertical="center"/>
      <protection/>
    </xf>
    <xf numFmtId="196" fontId="7" fillId="18" borderId="29" xfId="33" applyNumberFormat="1" applyFont="1" applyFill="1" applyBorder="1" applyAlignment="1">
      <alignment vertical="center" wrapText="1"/>
      <protection/>
    </xf>
    <xf numFmtId="196" fontId="7" fillId="18" borderId="30" xfId="33" applyNumberFormat="1" applyFont="1" applyFill="1" applyBorder="1" applyAlignment="1">
      <alignment vertical="center" wrapText="1"/>
      <protection/>
    </xf>
    <xf numFmtId="196" fontId="7" fillId="18" borderId="19" xfId="33" applyNumberFormat="1" applyFont="1" applyFill="1" applyBorder="1" applyAlignment="1">
      <alignment vertical="center" wrapText="1"/>
      <protection/>
    </xf>
    <xf numFmtId="196" fontId="7" fillId="0" borderId="31" xfId="33" applyNumberFormat="1" applyFont="1" applyFill="1" applyBorder="1" applyAlignment="1">
      <alignment vertical="center"/>
      <protection/>
    </xf>
    <xf numFmtId="196" fontId="7" fillId="0" borderId="13" xfId="33" applyNumberFormat="1" applyFont="1" applyFill="1" applyBorder="1" applyAlignment="1">
      <alignment vertical="center"/>
      <protection/>
    </xf>
    <xf numFmtId="196" fontId="7" fillId="9" borderId="32" xfId="33" applyNumberFormat="1" applyFont="1" applyFill="1" applyBorder="1" applyAlignment="1">
      <alignment vertical="center"/>
      <protection/>
    </xf>
    <xf numFmtId="196" fontId="7" fillId="9" borderId="33" xfId="33" applyNumberFormat="1" applyFont="1" applyFill="1" applyBorder="1" applyAlignment="1">
      <alignment vertical="center"/>
      <protection/>
    </xf>
    <xf numFmtId="1" fontId="7" fillId="9" borderId="34" xfId="33" applyNumberFormat="1" applyFont="1" applyFill="1" applyBorder="1" applyAlignment="1" applyProtection="1">
      <alignment vertical="center" wrapText="1"/>
      <protection/>
    </xf>
    <xf numFmtId="196" fontId="7" fillId="9" borderId="22" xfId="33" applyNumberFormat="1" applyFont="1" applyFill="1" applyBorder="1" applyAlignment="1">
      <alignment vertical="center"/>
      <protection/>
    </xf>
    <xf numFmtId="196" fontId="7" fillId="14" borderId="28" xfId="33" applyNumberFormat="1" applyFont="1" applyFill="1" applyBorder="1" applyAlignment="1">
      <alignment vertical="center"/>
      <protection/>
    </xf>
    <xf numFmtId="196" fontId="7" fillId="7" borderId="35" xfId="33" applyNumberFormat="1" applyFont="1" applyFill="1" applyBorder="1" applyAlignment="1">
      <alignment vertical="center"/>
      <protection/>
    </xf>
    <xf numFmtId="196" fontId="7" fillId="7" borderId="36" xfId="33" applyNumberFormat="1" applyFont="1" applyFill="1" applyBorder="1" applyAlignment="1">
      <alignment vertical="center"/>
      <protection/>
    </xf>
    <xf numFmtId="196" fontId="7" fillId="0" borderId="37" xfId="33" applyNumberFormat="1" applyFont="1" applyFill="1" applyBorder="1" applyAlignment="1">
      <alignment vertical="center"/>
      <protection/>
    </xf>
    <xf numFmtId="196" fontId="7" fillId="0" borderId="38" xfId="33" applyNumberFormat="1" applyFont="1" applyFill="1" applyBorder="1" applyAlignment="1">
      <alignment vertical="center"/>
      <protection/>
    </xf>
    <xf numFmtId="196" fontId="7" fillId="0" borderId="39" xfId="33" applyNumberFormat="1" applyFont="1" applyFill="1" applyBorder="1" applyAlignment="1">
      <alignment vertical="center"/>
      <protection/>
    </xf>
    <xf numFmtId="196" fontId="7" fillId="7" borderId="14" xfId="33" applyNumberFormat="1" applyFont="1" applyFill="1" applyBorder="1" applyAlignment="1">
      <alignment vertical="center"/>
      <protection/>
    </xf>
    <xf numFmtId="0" fontId="7" fillId="0" borderId="40" xfId="33" applyFont="1" applyBorder="1" applyAlignment="1">
      <alignment vertical="center" wrapText="1"/>
      <protection/>
    </xf>
    <xf numFmtId="0" fontId="7" fillId="0" borderId="41" xfId="33" applyFont="1" applyBorder="1" applyAlignment="1">
      <alignment horizontal="justify" vertical="center" wrapText="1"/>
      <protection/>
    </xf>
    <xf numFmtId="0" fontId="7" fillId="0" borderId="40" xfId="33" applyFont="1" applyBorder="1" applyAlignment="1">
      <alignment horizontal="justify" vertical="center" wrapText="1"/>
      <protection/>
    </xf>
    <xf numFmtId="0" fontId="7" fillId="0" borderId="40" xfId="33" applyFont="1" applyFill="1" applyBorder="1" applyAlignment="1">
      <alignment horizontal="justify" vertical="center" wrapText="1"/>
      <protection/>
    </xf>
    <xf numFmtId="196" fontId="7" fillId="7" borderId="42" xfId="33" applyNumberFormat="1" applyFont="1" applyFill="1" applyBorder="1" applyAlignment="1">
      <alignment vertical="center"/>
      <protection/>
    </xf>
    <xf numFmtId="196" fontId="7" fillId="0" borderId="40" xfId="33" applyNumberFormat="1" applyFont="1" applyFill="1" applyBorder="1" applyAlignment="1">
      <alignment vertical="center"/>
      <protection/>
    </xf>
    <xf numFmtId="196" fontId="7" fillId="0" borderId="41" xfId="33" applyNumberFormat="1" applyFont="1" applyFill="1" applyBorder="1" applyAlignment="1">
      <alignment vertical="center"/>
      <protection/>
    </xf>
    <xf numFmtId="196" fontId="7" fillId="7" borderId="43" xfId="33" applyNumberFormat="1" applyFont="1" applyFill="1" applyBorder="1" applyAlignment="1">
      <alignment vertical="center"/>
      <protection/>
    </xf>
    <xf numFmtId="0" fontId="6" fillId="19" borderId="40" xfId="33" applyFont="1" applyFill="1" applyBorder="1" applyAlignment="1">
      <alignment horizontal="right" vertical="center" wrapText="1"/>
      <protection/>
    </xf>
    <xf numFmtId="196" fontId="6" fillId="19" borderId="40" xfId="33" applyNumberFormat="1" applyFont="1" applyFill="1" applyBorder="1" applyAlignment="1">
      <alignment vertical="center"/>
      <protection/>
    </xf>
    <xf numFmtId="196" fontId="6" fillId="19" borderId="44" xfId="33" applyNumberFormat="1" applyFont="1" applyFill="1" applyBorder="1" applyAlignment="1">
      <alignment vertical="center"/>
      <protection/>
    </xf>
    <xf numFmtId="196" fontId="6" fillId="19" borderId="31" xfId="33" applyNumberFormat="1" applyFont="1" applyFill="1" applyBorder="1" applyAlignment="1">
      <alignment vertical="center"/>
      <protection/>
    </xf>
    <xf numFmtId="196" fontId="7" fillId="14" borderId="22" xfId="33" applyNumberFormat="1" applyFont="1" applyFill="1" applyBorder="1" applyAlignment="1">
      <alignment vertical="center"/>
      <protection/>
    </xf>
    <xf numFmtId="196" fontId="7" fillId="0" borderId="45" xfId="33" applyNumberFormat="1" applyFont="1" applyFill="1" applyBorder="1" applyAlignment="1">
      <alignment vertical="center" wrapText="1"/>
      <protection/>
    </xf>
    <xf numFmtId="4" fontId="7" fillId="0" borderId="16" xfId="33" applyNumberFormat="1" applyFont="1" applyFill="1" applyBorder="1" applyAlignment="1">
      <alignment vertical="center"/>
      <protection/>
    </xf>
    <xf numFmtId="4" fontId="7" fillId="0" borderId="31" xfId="33" applyNumberFormat="1" applyFont="1" applyFill="1" applyBorder="1" applyAlignment="1">
      <alignment vertical="center"/>
      <protection/>
    </xf>
    <xf numFmtId="4" fontId="7" fillId="0" borderId="46" xfId="33" applyNumberFormat="1" applyFont="1" applyFill="1" applyBorder="1" applyAlignment="1">
      <alignment vertical="center"/>
      <protection/>
    </xf>
    <xf numFmtId="4" fontId="7" fillId="0" borderId="13" xfId="33" applyNumberFormat="1" applyFont="1" applyFill="1" applyBorder="1" applyAlignment="1">
      <alignment vertical="center"/>
      <protection/>
    </xf>
    <xf numFmtId="4" fontId="7" fillId="0" borderId="37" xfId="33" applyNumberFormat="1" applyFont="1" applyFill="1" applyBorder="1" applyAlignment="1">
      <alignment vertical="center"/>
      <protection/>
    </xf>
    <xf numFmtId="4" fontId="7" fillId="0" borderId="47" xfId="33" applyNumberFormat="1" applyFont="1" applyFill="1" applyBorder="1" applyAlignment="1">
      <alignment vertical="center"/>
      <protection/>
    </xf>
    <xf numFmtId="4" fontId="6" fillId="19" borderId="16" xfId="33" applyNumberFormat="1" applyFont="1" applyFill="1" applyBorder="1" applyAlignment="1">
      <alignment vertical="center"/>
      <protection/>
    </xf>
    <xf numFmtId="4" fontId="6" fillId="19" borderId="31" xfId="33" applyNumberFormat="1" applyFont="1" applyFill="1" applyBorder="1" applyAlignment="1">
      <alignment vertical="center"/>
      <protection/>
    </xf>
    <xf numFmtId="4" fontId="6" fillId="19" borderId="37" xfId="33" applyNumberFormat="1" applyFont="1" applyFill="1" applyBorder="1" applyAlignment="1">
      <alignment vertical="center"/>
      <protection/>
    </xf>
    <xf numFmtId="0" fontId="7" fillId="0" borderId="48" xfId="33" applyFont="1" applyBorder="1" applyAlignment="1">
      <alignment horizontal="justify" vertical="center" wrapText="1"/>
      <protection/>
    </xf>
    <xf numFmtId="196" fontId="7" fillId="0" borderId="49" xfId="33" applyNumberFormat="1" applyFont="1" applyFill="1" applyBorder="1" applyAlignment="1">
      <alignment vertical="center"/>
      <protection/>
    </xf>
    <xf numFmtId="4" fontId="7" fillId="0" borderId="49" xfId="33" applyNumberFormat="1" applyFont="1" applyFill="1" applyBorder="1" applyAlignment="1">
      <alignment vertical="center"/>
      <protection/>
    </xf>
    <xf numFmtId="4" fontId="7" fillId="0" borderId="50" xfId="33" applyNumberFormat="1" applyFont="1" applyFill="1" applyBorder="1" applyAlignment="1">
      <alignment vertical="center" wrapText="1"/>
      <protection/>
    </xf>
    <xf numFmtId="4" fontId="7" fillId="0" borderId="18" xfId="33" applyNumberFormat="1" applyFont="1" applyFill="1" applyBorder="1" applyAlignment="1">
      <alignment vertical="center" wrapText="1"/>
      <protection/>
    </xf>
    <xf numFmtId="4" fontId="7" fillId="0" borderId="51" xfId="33" applyNumberFormat="1" applyFont="1" applyFill="1" applyBorder="1" applyAlignment="1">
      <alignment vertical="center" wrapText="1"/>
      <protection/>
    </xf>
    <xf numFmtId="0" fontId="2" fillId="0" borderId="0" xfId="33" applyFont="1" applyFill="1" applyProtection="1">
      <alignment/>
      <protection/>
    </xf>
    <xf numFmtId="0" fontId="3" fillId="0" borderId="52" xfId="33" applyFont="1" applyFill="1" applyBorder="1" applyAlignment="1" applyProtection="1">
      <alignment horizontal="left" vertical="center" wrapText="1"/>
      <protection/>
    </xf>
    <xf numFmtId="0" fontId="3" fillId="0" borderId="52" xfId="33" applyFont="1" applyFill="1" applyBorder="1" applyAlignment="1" applyProtection="1">
      <alignment horizontal="right" vertical="center" wrapText="1"/>
      <protection/>
    </xf>
    <xf numFmtId="0" fontId="3" fillId="0" borderId="53" xfId="33" applyFont="1" applyFill="1" applyBorder="1" applyAlignment="1" applyProtection="1">
      <alignment horizontal="left" vertical="center" wrapText="1"/>
      <protection/>
    </xf>
    <xf numFmtId="0" fontId="3" fillId="0" borderId="54" xfId="33" applyFont="1" applyFill="1" applyBorder="1" applyAlignment="1" applyProtection="1">
      <alignment horizontal="left" vertical="center" wrapText="1"/>
      <protection/>
    </xf>
    <xf numFmtId="0" fontId="3" fillId="0" borderId="55" xfId="33" applyFont="1" applyFill="1" applyBorder="1" applyAlignment="1" applyProtection="1">
      <alignment horizontal="left" vertical="center" wrapText="1"/>
      <protection/>
    </xf>
    <xf numFmtId="0" fontId="2" fillId="0" borderId="0" xfId="33" applyFont="1" applyFill="1" applyBorder="1" applyProtection="1">
      <alignment/>
      <protection/>
    </xf>
    <xf numFmtId="0" fontId="3" fillId="0" borderId="56" xfId="33" applyFont="1" applyFill="1" applyBorder="1" applyAlignment="1" applyProtection="1">
      <alignment vertical="center"/>
      <protection/>
    </xf>
    <xf numFmtId="0" fontId="2" fillId="0" borderId="57" xfId="33" applyFont="1" applyFill="1" applyBorder="1" applyAlignment="1" applyProtection="1">
      <alignment horizontal="center" vertical="center"/>
      <protection/>
    </xf>
    <xf numFmtId="0" fontId="2" fillId="0" borderId="58" xfId="33" applyFont="1" applyFill="1" applyBorder="1" applyAlignment="1" applyProtection="1">
      <alignment horizontal="center" vertical="center"/>
      <protection/>
    </xf>
    <xf numFmtId="0" fontId="15" fillId="0" borderId="53" xfId="33" applyFont="1" applyFill="1" applyBorder="1" applyAlignment="1" applyProtection="1">
      <alignment horizontal="center" vertical="center"/>
      <protection/>
    </xf>
    <xf numFmtId="0" fontId="2" fillId="0" borderId="59" xfId="33" applyFont="1" applyFill="1" applyBorder="1" applyProtection="1">
      <alignment/>
      <protection/>
    </xf>
    <xf numFmtId="0" fontId="4" fillId="0" borderId="59" xfId="33" applyFont="1" applyFill="1" applyBorder="1" applyProtection="1">
      <alignment/>
      <protection/>
    </xf>
    <xf numFmtId="0" fontId="2" fillId="0" borderId="60" xfId="33" applyFont="1" applyFill="1" applyBorder="1" applyProtection="1">
      <alignment/>
      <protection/>
    </xf>
    <xf numFmtId="0" fontId="2" fillId="0" borderId="61" xfId="33" applyFont="1" applyFill="1" applyBorder="1" applyProtection="1">
      <alignment/>
      <protection/>
    </xf>
    <xf numFmtId="198" fontId="4" fillId="0" borderId="22" xfId="33" applyNumberFormat="1" applyFont="1" applyFill="1" applyBorder="1" applyProtection="1">
      <alignment/>
      <protection/>
    </xf>
    <xf numFmtId="0" fontId="2" fillId="0" borderId="62" xfId="33" applyFont="1" applyFill="1" applyBorder="1" applyProtection="1">
      <alignment/>
      <protection/>
    </xf>
    <xf numFmtId="2" fontId="4" fillId="0" borderId="63" xfId="33" applyNumberFormat="1" applyFont="1" applyFill="1" applyBorder="1" applyProtection="1">
      <alignment/>
      <protection/>
    </xf>
    <xf numFmtId="199" fontId="2" fillId="0" borderId="64" xfId="33" applyNumberFormat="1" applyFont="1" applyFill="1" applyBorder="1" applyProtection="1">
      <alignment/>
      <protection/>
    </xf>
    <xf numFmtId="199" fontId="2" fillId="0" borderId="65" xfId="33" applyNumberFormat="1" applyFont="1" applyFill="1" applyBorder="1" applyProtection="1">
      <alignment/>
      <protection/>
    </xf>
    <xf numFmtId="199" fontId="2" fillId="0" borderId="66" xfId="33" applyNumberFormat="1" applyFont="1" applyFill="1" applyBorder="1" applyProtection="1">
      <alignment/>
      <protection/>
    </xf>
    <xf numFmtId="199" fontId="4" fillId="0" borderId="67" xfId="33" applyNumberFormat="1" applyFont="1" applyFill="1" applyBorder="1" applyProtection="1">
      <alignment/>
      <protection/>
    </xf>
    <xf numFmtId="199" fontId="2" fillId="0" borderId="68" xfId="33" applyNumberFormat="1" applyFont="1" applyFill="1" applyBorder="1" applyProtection="1">
      <alignment/>
      <protection/>
    </xf>
    <xf numFmtId="199" fontId="2" fillId="0" borderId="69" xfId="33" applyNumberFormat="1" applyFont="1" applyFill="1" applyBorder="1" applyProtection="1">
      <alignment/>
      <protection/>
    </xf>
    <xf numFmtId="199" fontId="2" fillId="0" borderId="70" xfId="33" applyNumberFormat="1" applyFont="1" applyFill="1" applyBorder="1" applyProtection="1">
      <alignment/>
      <protection/>
    </xf>
    <xf numFmtId="199" fontId="4" fillId="0" borderId="71" xfId="33" applyNumberFormat="1" applyFont="1" applyFill="1" applyBorder="1" applyProtection="1">
      <alignment/>
      <protection/>
    </xf>
    <xf numFmtId="198" fontId="4" fillId="0" borderId="71" xfId="33" applyNumberFormat="1" applyFont="1" applyFill="1" applyBorder="1" applyProtection="1">
      <alignment/>
      <protection/>
    </xf>
    <xf numFmtId="198" fontId="2" fillId="0" borderId="0" xfId="33" applyNumberFormat="1" applyFont="1" applyFill="1" applyProtection="1">
      <alignment/>
      <protection/>
    </xf>
    <xf numFmtId="198" fontId="4" fillId="0" borderId="72" xfId="33" applyNumberFormat="1" applyFont="1" applyFill="1" applyBorder="1" applyProtection="1">
      <alignment/>
      <protection/>
    </xf>
    <xf numFmtId="10" fontId="2" fillId="0" borderId="34" xfId="33" applyNumberFormat="1" applyFont="1" applyFill="1" applyBorder="1" applyAlignment="1" applyProtection="1">
      <alignment horizontal="center" vertical="center" wrapText="1"/>
      <protection/>
    </xf>
    <xf numFmtId="10" fontId="2" fillId="0" borderId="28" xfId="33" applyNumberFormat="1" applyFont="1" applyFill="1" applyBorder="1" applyAlignment="1" applyProtection="1">
      <alignment horizontal="center" vertical="center" wrapText="1"/>
      <protection/>
    </xf>
    <xf numFmtId="10" fontId="2" fillId="0" borderId="22" xfId="33" applyNumberFormat="1" applyFont="1" applyFill="1" applyBorder="1" applyProtection="1">
      <alignment/>
      <protection/>
    </xf>
    <xf numFmtId="10" fontId="2" fillId="0" borderId="73" xfId="33" applyNumberFormat="1" applyFont="1" applyFill="1" applyBorder="1" applyProtection="1">
      <alignment/>
      <protection/>
    </xf>
    <xf numFmtId="10" fontId="2" fillId="0" borderId="57" xfId="33" applyNumberFormat="1" applyFont="1" applyFill="1" applyBorder="1" applyProtection="1">
      <alignment/>
      <protection/>
    </xf>
    <xf numFmtId="10" fontId="2" fillId="0" borderId="58" xfId="33" applyNumberFormat="1" applyFont="1" applyFill="1" applyBorder="1" applyProtection="1">
      <alignment/>
      <protection/>
    </xf>
    <xf numFmtId="10" fontId="4" fillId="0" borderId="22" xfId="33" applyNumberFormat="1" applyFont="1" applyFill="1" applyBorder="1" applyProtection="1">
      <alignment/>
      <protection/>
    </xf>
    <xf numFmtId="10" fontId="2" fillId="0" borderId="0" xfId="33" applyNumberFormat="1" applyFont="1" applyFill="1" applyProtection="1">
      <alignment/>
      <protection/>
    </xf>
    <xf numFmtId="198" fontId="3" fillId="0" borderId="74" xfId="33" applyNumberFormat="1" applyFont="1" applyFill="1" applyBorder="1" applyAlignment="1" applyProtection="1">
      <alignment horizontal="center" vertical="center" wrapText="1"/>
      <protection/>
    </xf>
    <xf numFmtId="198" fontId="2" fillId="0" borderId="75" xfId="33" applyNumberFormat="1" applyFont="1" applyFill="1" applyBorder="1" applyProtection="1">
      <alignment/>
      <protection/>
    </xf>
    <xf numFmtId="198" fontId="2" fillId="0" borderId="76" xfId="33" applyNumberFormat="1" applyFont="1" applyFill="1" applyBorder="1" applyProtection="1">
      <alignment/>
      <protection/>
    </xf>
    <xf numFmtId="198" fontId="2" fillId="0" borderId="77" xfId="33" applyNumberFormat="1" applyFont="1" applyFill="1" applyBorder="1" applyProtection="1">
      <alignment/>
      <protection/>
    </xf>
    <xf numFmtId="198" fontId="4" fillId="0" borderId="74" xfId="33" applyNumberFormat="1" applyFont="1" applyFill="1" applyBorder="1" applyProtection="1">
      <alignment/>
      <protection/>
    </xf>
    <xf numFmtId="198" fontId="2" fillId="0" borderId="64" xfId="33" applyNumberFormat="1" applyFont="1" applyFill="1" applyBorder="1" applyProtection="1">
      <alignment/>
      <protection/>
    </xf>
    <xf numFmtId="198" fontId="2" fillId="0" borderId="65" xfId="33" applyNumberFormat="1" applyFont="1" applyFill="1" applyBorder="1" applyProtection="1">
      <alignment/>
      <protection/>
    </xf>
    <xf numFmtId="198" fontId="2" fillId="0" borderId="66" xfId="33" applyNumberFormat="1" applyFont="1" applyFill="1" applyBorder="1" applyProtection="1">
      <alignment/>
      <protection/>
    </xf>
    <xf numFmtId="198" fontId="4" fillId="0" borderId="67" xfId="33" applyNumberFormat="1" applyFont="1" applyFill="1" applyBorder="1" applyProtection="1">
      <alignment/>
      <protection/>
    </xf>
    <xf numFmtId="198" fontId="3" fillId="0" borderId="72" xfId="33" applyNumberFormat="1" applyFont="1" applyFill="1" applyBorder="1" applyAlignment="1" applyProtection="1">
      <alignment horizontal="center" vertical="center" wrapText="1"/>
      <protection/>
    </xf>
    <xf numFmtId="198" fontId="2" fillId="0" borderId="78" xfId="33" applyNumberFormat="1" applyFont="1" applyFill="1" applyBorder="1" applyProtection="1">
      <alignment/>
      <protection/>
    </xf>
    <xf numFmtId="198" fontId="2" fillId="0" borderId="79" xfId="33" applyNumberFormat="1" applyFont="1" applyFill="1" applyBorder="1" applyProtection="1">
      <alignment/>
      <protection/>
    </xf>
    <xf numFmtId="198" fontId="2" fillId="0" borderId="80" xfId="33" applyNumberFormat="1" applyFont="1" applyFill="1" applyBorder="1" applyProtection="1">
      <alignment/>
      <protection/>
    </xf>
    <xf numFmtId="196" fontId="2" fillId="0" borderId="64" xfId="33" applyNumberFormat="1" applyFont="1" applyFill="1" applyBorder="1" applyProtection="1">
      <alignment/>
      <protection/>
    </xf>
    <xf numFmtId="196" fontId="2" fillId="0" borderId="65" xfId="33" applyNumberFormat="1" applyFont="1" applyFill="1" applyBorder="1" applyProtection="1">
      <alignment/>
      <protection/>
    </xf>
    <xf numFmtId="196" fontId="2" fillId="0" borderId="66" xfId="33" applyNumberFormat="1" applyFont="1" applyFill="1" applyBorder="1" applyProtection="1">
      <alignment/>
      <protection/>
    </xf>
    <xf numFmtId="196" fontId="4" fillId="0" borderId="67" xfId="33" applyNumberFormat="1" applyFont="1" applyFill="1" applyBorder="1" applyProtection="1">
      <alignment/>
      <protection/>
    </xf>
    <xf numFmtId="196" fontId="4" fillId="0" borderId="78" xfId="33" applyNumberFormat="1" applyFont="1" applyFill="1" applyBorder="1" applyProtection="1">
      <alignment/>
      <protection/>
    </xf>
    <xf numFmtId="196" fontId="4" fillId="0" borderId="79" xfId="33" applyNumberFormat="1" applyFont="1" applyFill="1" applyBorder="1" applyProtection="1">
      <alignment/>
      <protection/>
    </xf>
    <xf numFmtId="196" fontId="4" fillId="0" borderId="80" xfId="33" applyNumberFormat="1" applyFont="1" applyFill="1" applyBorder="1" applyProtection="1">
      <alignment/>
      <protection/>
    </xf>
    <xf numFmtId="196" fontId="4" fillId="0" borderId="72" xfId="33" applyNumberFormat="1" applyFont="1" applyFill="1" applyBorder="1" applyProtection="1">
      <alignment/>
      <protection/>
    </xf>
    <xf numFmtId="198" fontId="2" fillId="0" borderId="81" xfId="33" applyNumberFormat="1" applyFont="1" applyFill="1" applyBorder="1" applyProtection="1">
      <alignment/>
      <protection/>
    </xf>
    <xf numFmtId="198" fontId="2" fillId="0" borderId="53" xfId="33" applyNumberFormat="1" applyFont="1" applyFill="1" applyBorder="1" applyProtection="1">
      <alignment/>
      <protection/>
    </xf>
    <xf numFmtId="199" fontId="2" fillId="0" borderId="82" xfId="33" applyNumberFormat="1" applyFont="1" applyFill="1" applyBorder="1" applyProtection="1">
      <alignment/>
      <protection/>
    </xf>
    <xf numFmtId="199" fontId="2" fillId="0" borderId="83" xfId="33" applyNumberFormat="1" applyFont="1" applyFill="1" applyBorder="1" applyProtection="1">
      <alignment/>
      <protection/>
    </xf>
    <xf numFmtId="199" fontId="2" fillId="0" borderId="84" xfId="33" applyNumberFormat="1" applyFont="1" applyFill="1" applyBorder="1" applyProtection="1">
      <alignment/>
      <protection/>
    </xf>
    <xf numFmtId="199" fontId="2" fillId="0" borderId="81" xfId="33" applyNumberFormat="1" applyFont="1" applyFill="1" applyBorder="1" applyProtection="1">
      <alignment/>
      <protection/>
    </xf>
    <xf numFmtId="199" fontId="2" fillId="0" borderId="76" xfId="33" applyNumberFormat="1" applyFont="1" applyFill="1" applyBorder="1" applyProtection="1">
      <alignment/>
      <protection/>
    </xf>
    <xf numFmtId="199" fontId="2" fillId="0" borderId="56" xfId="33" applyNumberFormat="1" applyFont="1" applyFill="1" applyBorder="1" applyProtection="1">
      <alignment/>
      <protection/>
    </xf>
    <xf numFmtId="199" fontId="2" fillId="0" borderId="52" xfId="33" applyNumberFormat="1" applyFont="1" applyFill="1" applyBorder="1" applyProtection="1">
      <alignment/>
      <protection/>
    </xf>
    <xf numFmtId="199" fontId="2" fillId="0" borderId="85" xfId="33" applyNumberFormat="1" applyFont="1" applyFill="1" applyBorder="1" applyProtection="1">
      <alignment/>
      <protection/>
    </xf>
    <xf numFmtId="198" fontId="4" fillId="0" borderId="63" xfId="33" applyNumberFormat="1" applyFont="1" applyFill="1" applyBorder="1" applyProtection="1">
      <alignment/>
      <protection/>
    </xf>
    <xf numFmtId="199" fontId="2" fillId="0" borderId="55" xfId="33" applyNumberFormat="1" applyFont="1" applyFill="1" applyBorder="1" applyProtection="1">
      <alignment/>
      <protection/>
    </xf>
    <xf numFmtId="199" fontId="2" fillId="0" borderId="86" xfId="33" applyNumberFormat="1" applyFont="1" applyFill="1" applyBorder="1" applyProtection="1">
      <alignment/>
      <protection/>
    </xf>
    <xf numFmtId="198" fontId="4" fillId="0" borderId="87" xfId="33" applyNumberFormat="1" applyFont="1" applyFill="1" applyBorder="1" applyProtection="1">
      <alignment/>
      <protection/>
    </xf>
    <xf numFmtId="199" fontId="4" fillId="0" borderId="74" xfId="33" applyNumberFormat="1" applyFont="1" applyFill="1" applyBorder="1" applyProtection="1">
      <alignment/>
      <protection/>
    </xf>
    <xf numFmtId="0" fontId="1" fillId="0" borderId="0" xfId="56" applyFont="1" applyFill="1">
      <alignment/>
      <protection/>
    </xf>
    <xf numFmtId="0" fontId="38" fillId="0" borderId="0" xfId="0" applyFont="1" applyFill="1" applyAlignment="1">
      <alignment/>
    </xf>
    <xf numFmtId="0" fontId="9" fillId="0" borderId="76" xfId="33" applyFont="1" applyFill="1" applyBorder="1" applyAlignment="1" applyProtection="1">
      <alignment horizontal="left" vertical="center"/>
      <protection/>
    </xf>
    <xf numFmtId="0" fontId="3" fillId="0" borderId="34" xfId="33" applyFont="1" applyFill="1" applyBorder="1" applyAlignment="1" applyProtection="1">
      <alignment horizontal="left" vertical="center" wrapText="1"/>
      <protection/>
    </xf>
    <xf numFmtId="0" fontId="16" fillId="0" borderId="22" xfId="33" applyFont="1" applyFill="1" applyBorder="1" applyAlignment="1" applyProtection="1">
      <alignment horizontal="center" vertical="center" wrapText="1"/>
      <protection/>
    </xf>
    <xf numFmtId="2" fontId="2" fillId="0" borderId="73" xfId="33" applyNumberFormat="1" applyFont="1" applyFill="1" applyBorder="1" applyProtection="1">
      <alignment/>
      <protection locked="0"/>
    </xf>
    <xf numFmtId="2" fontId="2" fillId="0" borderId="57" xfId="33" applyNumberFormat="1" applyFont="1" applyFill="1" applyBorder="1" applyProtection="1">
      <alignment/>
      <protection locked="0"/>
    </xf>
    <xf numFmtId="0" fontId="5" fillId="0" borderId="22" xfId="33" applyFont="1" applyFill="1" applyBorder="1" applyAlignment="1" applyProtection="1">
      <alignment horizontal="center" vertical="center" wrapText="1"/>
      <protection/>
    </xf>
    <xf numFmtId="2" fontId="2" fillId="0" borderId="88" xfId="33" applyNumberFormat="1" applyFont="1" applyFill="1" applyBorder="1" applyProtection="1">
      <alignment/>
      <protection locked="0"/>
    </xf>
    <xf numFmtId="2" fontId="2" fillId="0" borderId="89" xfId="33" applyNumberFormat="1" applyFont="1" applyFill="1" applyBorder="1" applyProtection="1">
      <alignment/>
      <protection locked="0"/>
    </xf>
    <xf numFmtId="0" fontId="3" fillId="0" borderId="74" xfId="33" applyFont="1" applyFill="1" applyBorder="1" applyAlignment="1" applyProtection="1">
      <alignment horizontal="center" vertical="center" wrapText="1"/>
      <protection/>
    </xf>
    <xf numFmtId="0" fontId="3" fillId="0" borderId="90" xfId="33" applyFont="1" applyFill="1" applyBorder="1" applyAlignment="1" applyProtection="1">
      <alignment horizontal="right" vertical="center" wrapText="1"/>
      <protection/>
    </xf>
    <xf numFmtId="0" fontId="3" fillId="0" borderId="71" xfId="33" applyFont="1" applyFill="1" applyBorder="1" applyAlignment="1" applyProtection="1">
      <alignment horizontal="center" vertical="center" wrapText="1"/>
      <protection/>
    </xf>
    <xf numFmtId="198" fontId="2" fillId="0" borderId="68" xfId="35" applyNumberFormat="1" applyFont="1" applyFill="1" applyBorder="1" applyProtection="1">
      <alignment/>
      <protection locked="0"/>
    </xf>
    <xf numFmtId="198" fontId="2" fillId="0" borderId="69" xfId="35" applyNumberFormat="1" applyFont="1" applyFill="1" applyBorder="1" applyProtection="1">
      <alignment/>
      <protection locked="0"/>
    </xf>
    <xf numFmtId="198" fontId="2" fillId="0" borderId="70" xfId="35" applyNumberFormat="1" applyFont="1" applyFill="1" applyBorder="1" applyProtection="1">
      <alignment/>
      <protection locked="0"/>
    </xf>
    <xf numFmtId="198" fontId="2" fillId="0" borderId="68" xfId="33" applyNumberFormat="1" applyFont="1" applyFill="1" applyBorder="1" applyProtection="1">
      <alignment/>
      <protection locked="0"/>
    </xf>
    <xf numFmtId="198" fontId="2" fillId="0" borderId="69" xfId="33" applyNumberFormat="1" applyFont="1" applyFill="1" applyBorder="1" applyProtection="1">
      <alignment/>
      <protection locked="0"/>
    </xf>
    <xf numFmtId="198" fontId="2" fillId="0" borderId="70" xfId="33" applyNumberFormat="1" applyFont="1" applyFill="1" applyBorder="1" applyProtection="1">
      <alignment/>
      <protection locked="0"/>
    </xf>
    <xf numFmtId="0" fontId="3" fillId="0" borderId="91" xfId="33" applyFont="1" applyFill="1" applyBorder="1" applyAlignment="1" applyProtection="1">
      <alignment horizontal="right" vertical="center" wrapText="1"/>
      <protection/>
    </xf>
    <xf numFmtId="0" fontId="3" fillId="0" borderId="72" xfId="33" applyFont="1" applyFill="1" applyBorder="1" applyAlignment="1" applyProtection="1">
      <alignment horizontal="center" vertical="center" wrapText="1"/>
      <protection/>
    </xf>
    <xf numFmtId="198" fontId="2" fillId="0" borderId="78" xfId="33" applyNumberFormat="1" applyFont="1" applyFill="1" applyBorder="1" applyProtection="1">
      <alignment/>
      <protection locked="0"/>
    </xf>
    <xf numFmtId="198" fontId="2" fillId="0" borderId="79" xfId="33" applyNumberFormat="1" applyFont="1" applyFill="1" applyBorder="1" applyProtection="1">
      <alignment/>
      <protection locked="0"/>
    </xf>
    <xf numFmtId="198" fontId="2" fillId="0" borderId="80" xfId="33" applyNumberFormat="1" applyFont="1" applyFill="1" applyBorder="1" applyProtection="1">
      <alignment/>
      <protection locked="0"/>
    </xf>
    <xf numFmtId="10" fontId="3" fillId="0" borderId="28" xfId="33" applyNumberFormat="1" applyFont="1" applyFill="1" applyBorder="1" applyAlignment="1" applyProtection="1">
      <alignment horizontal="left" wrapText="1"/>
      <protection/>
    </xf>
    <xf numFmtId="0" fontId="3" fillId="0" borderId="77" xfId="33" applyFont="1" applyFill="1" applyBorder="1" applyAlignment="1" applyProtection="1">
      <alignment horizontal="left" vertical="center" wrapText="1"/>
      <protection/>
    </xf>
    <xf numFmtId="0" fontId="3" fillId="0" borderId="70" xfId="33" applyFont="1" applyFill="1" applyBorder="1" applyAlignment="1" applyProtection="1">
      <alignment horizontal="left" vertical="center" wrapText="1"/>
      <protection/>
    </xf>
    <xf numFmtId="0" fontId="3" fillId="0" borderId="80" xfId="33" applyFont="1" applyFill="1" applyBorder="1" applyAlignment="1" applyProtection="1">
      <alignment horizontal="left" vertical="center" wrapText="1"/>
      <protection/>
    </xf>
    <xf numFmtId="0" fontId="10" fillId="0" borderId="80" xfId="33" applyFont="1" applyFill="1" applyBorder="1" applyAlignment="1" applyProtection="1">
      <alignment horizontal="left" wrapText="1"/>
      <protection/>
    </xf>
    <xf numFmtId="0" fontId="10" fillId="0" borderId="72" xfId="33" applyFont="1" applyFill="1" applyBorder="1" applyAlignment="1" applyProtection="1">
      <alignment horizontal="center" vertical="center" wrapText="1"/>
      <protection/>
    </xf>
    <xf numFmtId="0" fontId="3" fillId="0" borderId="81" xfId="33" applyFont="1" applyFill="1" applyBorder="1" applyAlignment="1" applyProtection="1">
      <alignment horizontal="left" vertical="center" wrapText="1"/>
      <protection/>
    </xf>
    <xf numFmtId="0" fontId="16" fillId="0" borderId="77" xfId="33" applyFont="1" applyFill="1" applyBorder="1" applyAlignment="1" applyProtection="1">
      <alignment horizontal="center" vertical="center" wrapText="1"/>
      <protection/>
    </xf>
    <xf numFmtId="0" fontId="16" fillId="0" borderId="70" xfId="33" applyFont="1" applyFill="1" applyBorder="1" applyAlignment="1" applyProtection="1">
      <alignment horizontal="center" vertical="center" wrapText="1"/>
      <protection/>
    </xf>
    <xf numFmtId="0" fontId="2" fillId="0" borderId="52" xfId="33" applyFont="1" applyFill="1" applyBorder="1" applyProtection="1">
      <alignment/>
      <protection locked="0"/>
    </xf>
    <xf numFmtId="0" fontId="2" fillId="0" borderId="69" xfId="33" applyFont="1" applyFill="1" applyBorder="1" applyProtection="1">
      <alignment/>
      <protection locked="0"/>
    </xf>
    <xf numFmtId="0" fontId="5" fillId="0" borderId="52" xfId="33" applyFont="1" applyFill="1" applyBorder="1" applyAlignment="1" applyProtection="1">
      <alignment horizontal="left" vertical="center" wrapText="1"/>
      <protection/>
    </xf>
    <xf numFmtId="0" fontId="16" fillId="0" borderId="80" xfId="33" applyFont="1" applyFill="1" applyBorder="1" applyAlignment="1" applyProtection="1">
      <alignment horizontal="center" vertical="center" wrapText="1"/>
      <protection/>
    </xf>
    <xf numFmtId="0" fontId="3" fillId="0" borderId="92" xfId="33" applyFont="1" applyFill="1" applyBorder="1" applyAlignment="1" applyProtection="1">
      <alignment horizontal="left" vertical="center" wrapText="1"/>
      <protection/>
    </xf>
    <xf numFmtId="0" fontId="5" fillId="0" borderId="93" xfId="33" applyFont="1" applyFill="1" applyBorder="1" applyAlignment="1" applyProtection="1">
      <alignment horizontal="center" vertical="center" wrapText="1"/>
      <protection/>
    </xf>
    <xf numFmtId="197" fontId="2" fillId="0" borderId="92" xfId="33" applyNumberFormat="1" applyFont="1" applyFill="1" applyBorder="1" applyProtection="1">
      <alignment/>
      <protection locked="0"/>
    </xf>
    <xf numFmtId="197" fontId="2" fillId="0" borderId="89" xfId="33" applyNumberFormat="1" applyFont="1" applyFill="1" applyBorder="1" applyProtection="1">
      <alignment/>
      <protection locked="0"/>
    </xf>
    <xf numFmtId="0" fontId="3" fillId="0" borderId="82" xfId="33" applyFont="1" applyFill="1" applyBorder="1" applyAlignment="1" applyProtection="1">
      <alignment horizontal="left" vertical="center" wrapText="1"/>
      <protection/>
    </xf>
    <xf numFmtId="0" fontId="3" fillId="0" borderId="94" xfId="33" applyFont="1" applyFill="1" applyBorder="1" applyAlignment="1" applyProtection="1">
      <alignment horizontal="center" vertical="center" wrapText="1"/>
      <protection/>
    </xf>
    <xf numFmtId="0" fontId="3" fillId="0" borderId="77" xfId="33" applyFont="1" applyFill="1" applyBorder="1" applyAlignment="1" applyProtection="1">
      <alignment horizontal="center" vertical="center" wrapText="1"/>
      <protection/>
    </xf>
    <xf numFmtId="0" fontId="3" fillId="0" borderId="70" xfId="33" applyFont="1" applyFill="1" applyBorder="1" applyAlignment="1" applyProtection="1">
      <alignment horizontal="center" vertical="center" wrapText="1"/>
      <protection/>
    </xf>
    <xf numFmtId="198" fontId="2" fillId="0" borderId="52" xfId="33" applyNumberFormat="1" applyFont="1" applyFill="1" applyBorder="1" applyProtection="1">
      <alignment/>
      <protection locked="0"/>
    </xf>
    <xf numFmtId="198" fontId="2" fillId="0" borderId="85" xfId="33" applyNumberFormat="1" applyFont="1" applyFill="1" applyBorder="1" applyProtection="1">
      <alignment/>
      <protection locked="0"/>
    </xf>
    <xf numFmtId="0" fontId="3" fillId="0" borderId="53" xfId="33" applyFont="1" applyFill="1" applyBorder="1" applyAlignment="1" applyProtection="1">
      <alignment horizontal="right" vertical="center" wrapText="1"/>
      <protection/>
    </xf>
    <xf numFmtId="0" fontId="3" fillId="0" borderId="80" xfId="33" applyFont="1" applyFill="1" applyBorder="1" applyAlignment="1" applyProtection="1">
      <alignment horizontal="center" vertical="center" wrapText="1"/>
      <protection/>
    </xf>
    <xf numFmtId="198" fontId="2" fillId="0" borderId="53" xfId="33" applyNumberFormat="1" applyFont="1" applyFill="1" applyBorder="1" applyProtection="1">
      <alignment/>
      <protection locked="0"/>
    </xf>
    <xf numFmtId="198" fontId="2" fillId="0" borderId="95" xfId="33" applyNumberFormat="1" applyFont="1" applyFill="1" applyBorder="1" applyProtection="1">
      <alignment/>
      <protection locked="0"/>
    </xf>
    <xf numFmtId="0" fontId="3" fillId="0" borderId="92" xfId="33" applyFont="1" applyFill="1" applyBorder="1" applyAlignment="1" applyProtection="1">
      <alignment horizontal="right" vertical="center" wrapText="1"/>
      <protection/>
    </xf>
    <xf numFmtId="0" fontId="3" fillId="0" borderId="93" xfId="33" applyFont="1" applyFill="1" applyBorder="1" applyAlignment="1" applyProtection="1">
      <alignment horizontal="center" vertical="center" wrapText="1"/>
      <protection/>
    </xf>
    <xf numFmtId="198" fontId="2" fillId="0" borderId="92" xfId="33" applyNumberFormat="1" applyFont="1" applyFill="1" applyBorder="1" applyProtection="1">
      <alignment/>
      <protection locked="0"/>
    </xf>
    <xf numFmtId="198" fontId="2" fillId="0" borderId="89" xfId="33" applyNumberFormat="1" applyFont="1" applyFill="1" applyBorder="1" applyProtection="1">
      <alignment/>
      <protection locked="0"/>
    </xf>
    <xf numFmtId="198" fontId="2" fillId="0" borderId="96" xfId="33" applyNumberFormat="1" applyFont="1" applyFill="1" applyBorder="1" applyProtection="1">
      <alignment/>
      <protection locked="0"/>
    </xf>
    <xf numFmtId="0" fontId="3" fillId="0" borderId="66" xfId="33" applyFont="1" applyFill="1" applyBorder="1" applyAlignment="1" applyProtection="1">
      <alignment horizontal="center" vertical="center" wrapText="1"/>
      <protection/>
    </xf>
    <xf numFmtId="0" fontId="3" fillId="0" borderId="97" xfId="33" applyFont="1" applyFill="1" applyBorder="1" applyAlignment="1" applyProtection="1">
      <alignment horizontal="right" vertical="center" wrapText="1"/>
      <protection/>
    </xf>
    <xf numFmtId="0" fontId="3" fillId="0" borderId="98" xfId="33" applyFont="1" applyFill="1" applyBorder="1" applyAlignment="1" applyProtection="1">
      <alignment horizontal="center" vertical="center" wrapText="1"/>
      <protection/>
    </xf>
    <xf numFmtId="198" fontId="2" fillId="0" borderId="97" xfId="33" applyNumberFormat="1" applyFont="1" applyFill="1" applyBorder="1" applyProtection="1">
      <alignment/>
      <protection locked="0"/>
    </xf>
    <xf numFmtId="198" fontId="2" fillId="0" borderId="99" xfId="33" applyNumberFormat="1" applyFont="1" applyFill="1" applyBorder="1" applyProtection="1">
      <alignment/>
      <protection locked="0"/>
    </xf>
    <xf numFmtId="198" fontId="2" fillId="0" borderId="100" xfId="33" applyNumberFormat="1" applyFont="1" applyFill="1" applyBorder="1" applyProtection="1">
      <alignment/>
      <protection locked="0"/>
    </xf>
    <xf numFmtId="200" fontId="7" fillId="0" borderId="0" xfId="33" applyNumberFormat="1" applyFont="1" applyAlignment="1">
      <alignment vertical="center"/>
      <protection/>
    </xf>
    <xf numFmtId="196" fontId="9" fillId="0" borderId="69" xfId="33" applyNumberFormat="1" applyFont="1" applyFill="1" applyBorder="1" applyAlignment="1">
      <alignment horizontal="center" vertical="center"/>
      <protection/>
    </xf>
    <xf numFmtId="196" fontId="18" fillId="0" borderId="69" xfId="33" applyNumberFormat="1" applyFont="1" applyBorder="1" applyAlignment="1">
      <alignment horizontal="center" vertical="center" wrapText="1"/>
      <protection/>
    </xf>
    <xf numFmtId="196" fontId="9" fillId="10" borderId="69" xfId="33" applyNumberFormat="1" applyFont="1" applyFill="1" applyBorder="1" applyAlignment="1">
      <alignment horizontal="center" vertical="center" wrapText="1"/>
      <protection/>
    </xf>
    <xf numFmtId="196" fontId="18" fillId="0" borderId="69" xfId="33" applyNumberFormat="1" applyFont="1" applyFill="1" applyBorder="1" applyAlignment="1">
      <alignment horizontal="center" vertical="center"/>
      <protection/>
    </xf>
    <xf numFmtId="196" fontId="18" fillId="0" borderId="69" xfId="33" applyNumberFormat="1" applyFont="1" applyFill="1" applyBorder="1" applyAlignment="1">
      <alignment horizontal="center" vertical="center" wrapText="1"/>
      <protection/>
    </xf>
    <xf numFmtId="196" fontId="9" fillId="0" borderId="69" xfId="33" applyNumberFormat="1" applyFont="1" applyBorder="1" applyAlignment="1">
      <alignment horizontal="center" vertical="center" wrapText="1"/>
      <protection/>
    </xf>
    <xf numFmtId="196" fontId="18" fillId="0" borderId="69" xfId="33" applyNumberFormat="1" applyFont="1" applyBorder="1" applyAlignment="1">
      <alignment horizontal="center" vertical="center"/>
      <protection/>
    </xf>
    <xf numFmtId="196" fontId="9" fillId="14" borderId="69" xfId="33" applyNumberFormat="1" applyFont="1" applyFill="1" applyBorder="1" applyAlignment="1">
      <alignment horizontal="center" vertical="center"/>
      <protection/>
    </xf>
    <xf numFmtId="196" fontId="9" fillId="14" borderId="69" xfId="33" applyNumberFormat="1" applyFont="1" applyFill="1" applyBorder="1" applyAlignment="1">
      <alignment horizontal="center" vertical="center" wrapText="1"/>
      <protection/>
    </xf>
    <xf numFmtId="196" fontId="18" fillId="14" borderId="69" xfId="33" applyNumberFormat="1" applyFont="1" applyFill="1" applyBorder="1" applyAlignment="1">
      <alignment horizontal="center" vertical="center" wrapText="1"/>
      <protection/>
    </xf>
    <xf numFmtId="0" fontId="39" fillId="0" borderId="0" xfId="0" applyFont="1" applyAlignment="1">
      <alignment vertical="center"/>
    </xf>
    <xf numFmtId="200" fontId="39" fillId="0" borderId="0" xfId="0" applyNumberFormat="1" applyFont="1" applyAlignment="1">
      <alignment vertical="center"/>
    </xf>
    <xf numFmtId="0" fontId="17" fillId="0" borderId="0" xfId="33" applyFont="1" applyAlignment="1">
      <alignment vertical="center"/>
      <protection/>
    </xf>
    <xf numFmtId="0" fontId="40" fillId="0" borderId="0" xfId="0" applyFont="1" applyAlignment="1">
      <alignment vertical="center"/>
    </xf>
    <xf numFmtId="0" fontId="19" fillId="0" borderId="0" xfId="0" applyFont="1" applyAlignment="1">
      <alignment vertical="center"/>
    </xf>
    <xf numFmtId="0" fontId="40" fillId="0" borderId="0" xfId="0" applyFont="1" applyFill="1" applyAlignment="1">
      <alignment vertical="center"/>
    </xf>
    <xf numFmtId="0" fontId="40" fillId="0" borderId="0" xfId="0" applyFont="1" applyAlignment="1">
      <alignment horizontal="center" vertical="center"/>
    </xf>
    <xf numFmtId="200" fontId="40" fillId="0" borderId="0" xfId="0" applyNumberFormat="1" applyFont="1" applyAlignment="1">
      <alignment vertical="center"/>
    </xf>
    <xf numFmtId="49" fontId="9" fillId="14" borderId="69" xfId="33" applyNumberFormat="1" applyFont="1" applyFill="1" applyBorder="1" applyAlignment="1">
      <alignment horizontal="center" vertical="center"/>
      <protection/>
    </xf>
    <xf numFmtId="49" fontId="18" fillId="0" borderId="69" xfId="33" applyNumberFormat="1" applyFont="1" applyFill="1" applyBorder="1" applyAlignment="1">
      <alignment horizontal="center" vertical="center" wrapText="1"/>
      <protection/>
    </xf>
    <xf numFmtId="49" fontId="18" fillId="0" borderId="69" xfId="33" applyNumberFormat="1" applyFont="1" applyBorder="1" applyAlignment="1">
      <alignment horizontal="center" vertical="center" wrapText="1"/>
      <protection/>
    </xf>
    <xf numFmtId="49" fontId="18" fillId="0" borderId="69" xfId="33" applyNumberFormat="1" applyFont="1" applyBorder="1" applyAlignment="1">
      <alignment horizontal="center" vertical="center"/>
      <protection/>
    </xf>
    <xf numFmtId="49" fontId="18" fillId="0" borderId="69" xfId="33" applyNumberFormat="1" applyFont="1" applyFill="1" applyBorder="1" applyAlignment="1">
      <alignment horizontal="center" vertical="center"/>
      <protection/>
    </xf>
    <xf numFmtId="9" fontId="9" fillId="14" borderId="70" xfId="33" applyNumberFormat="1" applyFont="1" applyFill="1" applyBorder="1" applyAlignment="1">
      <alignment vertical="center"/>
      <protection/>
    </xf>
    <xf numFmtId="0" fontId="18" fillId="0" borderId="70" xfId="0" applyFont="1" applyFill="1" applyBorder="1" applyAlignment="1">
      <alignment horizontal="left" vertical="center" wrapText="1"/>
    </xf>
    <xf numFmtId="197" fontId="19" fillId="0" borderId="70" xfId="63" applyNumberFormat="1" applyFont="1" applyFill="1" applyBorder="1" applyAlignment="1">
      <alignment horizontal="left" vertical="center" wrapText="1"/>
      <protection/>
    </xf>
    <xf numFmtId="9" fontId="18" fillId="0" borderId="70" xfId="33" applyNumberFormat="1" applyFont="1" applyBorder="1" applyAlignment="1">
      <alignment vertical="center"/>
      <protection/>
    </xf>
    <xf numFmtId="0" fontId="19" fillId="0" borderId="70" xfId="0" applyFont="1" applyFill="1" applyBorder="1" applyAlignment="1">
      <alignment horizontal="left" vertical="center" wrapText="1"/>
    </xf>
    <xf numFmtId="9" fontId="18" fillId="0" borderId="70" xfId="33" applyNumberFormat="1" applyFont="1" applyFill="1" applyBorder="1" applyAlignment="1">
      <alignment vertical="center"/>
      <protection/>
    </xf>
    <xf numFmtId="196" fontId="9" fillId="10" borderId="101" xfId="33" applyNumberFormat="1" applyFont="1" applyFill="1" applyBorder="1" applyAlignment="1">
      <alignment horizontal="center" vertical="center" wrapText="1"/>
      <protection/>
    </xf>
    <xf numFmtId="196" fontId="9" fillId="10" borderId="102" xfId="33" applyNumberFormat="1" applyFont="1" applyFill="1" applyBorder="1" applyAlignment="1">
      <alignment horizontal="center" vertical="center" wrapText="1"/>
      <protection/>
    </xf>
    <xf numFmtId="196" fontId="9" fillId="14" borderId="101" xfId="33" applyNumberFormat="1" applyFont="1" applyFill="1" applyBorder="1" applyAlignment="1">
      <alignment horizontal="center" vertical="center"/>
      <protection/>
    </xf>
    <xf numFmtId="196" fontId="9" fillId="14" borderId="102" xfId="33" applyNumberFormat="1" applyFont="1" applyFill="1" applyBorder="1" applyAlignment="1">
      <alignment horizontal="center" vertical="center"/>
      <protection/>
    </xf>
    <xf numFmtId="196" fontId="18" fillId="0" borderId="102" xfId="33" applyNumberFormat="1" applyFont="1" applyBorder="1" applyAlignment="1">
      <alignment horizontal="center" vertical="center" wrapText="1"/>
      <protection/>
    </xf>
    <xf numFmtId="196" fontId="9" fillId="14" borderId="101" xfId="33" applyNumberFormat="1" applyFont="1" applyFill="1" applyBorder="1" applyAlignment="1">
      <alignment horizontal="center" vertical="center" wrapText="1"/>
      <protection/>
    </xf>
    <xf numFmtId="196" fontId="9" fillId="0" borderId="101" xfId="33" applyNumberFormat="1" applyFont="1" applyBorder="1" applyAlignment="1">
      <alignment horizontal="center" vertical="center" wrapText="1"/>
      <protection/>
    </xf>
    <xf numFmtId="196" fontId="18" fillId="0" borderId="101" xfId="33" applyNumberFormat="1" applyFont="1" applyBorder="1" applyAlignment="1">
      <alignment horizontal="center" vertical="center" wrapText="1"/>
      <protection/>
    </xf>
    <xf numFmtId="196" fontId="18" fillId="0" borderId="102" xfId="33" applyNumberFormat="1" applyFont="1" applyBorder="1" applyAlignment="1">
      <alignment horizontal="center" vertical="center"/>
      <protection/>
    </xf>
    <xf numFmtId="196" fontId="18" fillId="0" borderId="102" xfId="33" applyNumberFormat="1" applyFont="1" applyFill="1" applyBorder="1" applyAlignment="1">
      <alignment horizontal="center" vertical="center" wrapText="1"/>
      <protection/>
    </xf>
    <xf numFmtId="196" fontId="18" fillId="0" borderId="101" xfId="33" applyNumberFormat="1" applyFont="1" applyBorder="1" applyAlignment="1">
      <alignment horizontal="center" vertical="center"/>
      <protection/>
    </xf>
    <xf numFmtId="196" fontId="18" fillId="0" borderId="102" xfId="33" applyNumberFormat="1" applyFont="1" applyFill="1" applyBorder="1" applyAlignment="1">
      <alignment horizontal="center" vertical="center"/>
      <protection/>
    </xf>
    <xf numFmtId="196" fontId="40" fillId="0" borderId="0" xfId="0" applyNumberFormat="1" applyFont="1" applyAlignment="1">
      <alignment vertical="center"/>
    </xf>
    <xf numFmtId="196" fontId="19" fillId="0" borderId="0" xfId="0" applyNumberFormat="1" applyFont="1" applyAlignment="1">
      <alignment vertical="center"/>
    </xf>
    <xf numFmtId="49" fontId="3" fillId="0" borderId="69" xfId="33" applyNumberFormat="1" applyFont="1" applyBorder="1" applyAlignment="1">
      <alignment horizontal="center" vertical="center" wrapText="1"/>
      <protection/>
    </xf>
    <xf numFmtId="0" fontId="3" fillId="0" borderId="70" xfId="0" applyFont="1" applyFill="1" applyBorder="1" applyAlignment="1">
      <alignment horizontal="left" vertical="center" wrapText="1" indent="2"/>
    </xf>
    <xf numFmtId="196" fontId="3" fillId="0" borderId="102" xfId="33" applyNumberFormat="1" applyFont="1" applyFill="1" applyBorder="1" applyAlignment="1">
      <alignment horizontal="center" vertical="center" wrapText="1"/>
      <protection/>
    </xf>
    <xf numFmtId="196" fontId="3" fillId="0" borderId="69" xfId="33" applyNumberFormat="1" applyFont="1" applyBorder="1" applyAlignment="1">
      <alignment horizontal="center" vertical="center" wrapText="1"/>
      <protection/>
    </xf>
    <xf numFmtId="0" fontId="7" fillId="0" borderId="69" xfId="33" applyFont="1" applyFill="1" applyBorder="1" applyAlignment="1">
      <alignment horizontal="center" vertical="center" wrapText="1"/>
      <protection/>
    </xf>
    <xf numFmtId="0" fontId="40" fillId="0" borderId="69" xfId="0" applyFont="1" applyBorder="1" applyAlignment="1">
      <alignment vertical="center"/>
    </xf>
    <xf numFmtId="0" fontId="19" fillId="0" borderId="69" xfId="0" applyFont="1" applyBorder="1" applyAlignment="1">
      <alignment vertical="center"/>
    </xf>
    <xf numFmtId="196" fontId="19" fillId="0" borderId="69" xfId="0" applyNumberFormat="1" applyFont="1" applyBorder="1" applyAlignment="1">
      <alignment vertical="center"/>
    </xf>
    <xf numFmtId="0" fontId="40" fillId="0" borderId="69" xfId="0" applyFont="1" applyFill="1" applyBorder="1" applyAlignment="1">
      <alignment vertical="center"/>
    </xf>
    <xf numFmtId="0" fontId="41" fillId="0" borderId="69" xfId="0" applyFont="1" applyBorder="1" applyAlignment="1">
      <alignment vertical="center"/>
    </xf>
    <xf numFmtId="196" fontId="9" fillId="0" borderId="69" xfId="33" applyNumberFormat="1" applyFont="1" applyFill="1" applyBorder="1" applyAlignment="1">
      <alignment horizontal="center" vertical="center" wrapText="1"/>
      <protection/>
    </xf>
    <xf numFmtId="196" fontId="9" fillId="14" borderId="102" xfId="33" applyNumberFormat="1" applyFont="1" applyFill="1" applyBorder="1" applyAlignment="1">
      <alignment horizontal="center" vertical="center" wrapText="1"/>
      <protection/>
    </xf>
    <xf numFmtId="196" fontId="9" fillId="0" borderId="102" xfId="33" applyNumberFormat="1" applyFont="1" applyBorder="1" applyAlignment="1">
      <alignment horizontal="center" vertical="center" wrapText="1"/>
      <protection/>
    </xf>
    <xf numFmtId="196" fontId="3" fillId="0" borderId="101" xfId="33" applyNumberFormat="1" applyFont="1" applyBorder="1" applyAlignment="1">
      <alignment horizontal="center" vertical="center" wrapText="1"/>
      <protection/>
    </xf>
    <xf numFmtId="196" fontId="3" fillId="0" borderId="102" xfId="33" applyNumberFormat="1" applyFont="1" applyBorder="1" applyAlignment="1">
      <alignment horizontal="center" vertical="center" wrapText="1"/>
      <protection/>
    </xf>
    <xf numFmtId="196" fontId="9" fillId="0" borderId="101" xfId="33" applyNumberFormat="1" applyFont="1" applyFill="1" applyBorder="1" applyAlignment="1">
      <alignment horizontal="center" vertical="center"/>
      <protection/>
    </xf>
    <xf numFmtId="196" fontId="9" fillId="0" borderId="102" xfId="33" applyNumberFormat="1" applyFont="1" applyFill="1" applyBorder="1" applyAlignment="1">
      <alignment horizontal="center" vertical="center"/>
      <protection/>
    </xf>
    <xf numFmtId="196" fontId="18" fillId="0" borderId="69" xfId="0" applyNumberFormat="1" applyFont="1" applyFill="1" applyBorder="1" applyAlignment="1">
      <alignment horizontal="center" vertical="center"/>
    </xf>
    <xf numFmtId="0" fontId="42" fillId="0" borderId="0" xfId="0" applyFont="1" applyAlignment="1">
      <alignment horizontal="center" vertical="center"/>
    </xf>
    <xf numFmtId="0" fontId="18" fillId="0" borderId="69" xfId="63" applyFont="1" applyFill="1" applyBorder="1" applyAlignment="1">
      <alignment horizontal="left" vertical="center" wrapText="1"/>
      <protection/>
    </xf>
    <xf numFmtId="196" fontId="9" fillId="0" borderId="70" xfId="33" applyNumberFormat="1" applyFont="1" applyFill="1" applyBorder="1" applyAlignment="1">
      <alignment horizontal="center" vertical="center" wrapText="1"/>
      <protection/>
    </xf>
    <xf numFmtId="196" fontId="9" fillId="14" borderId="70" xfId="33" applyNumberFormat="1" applyFont="1" applyFill="1" applyBorder="1" applyAlignment="1">
      <alignment horizontal="center" vertical="center"/>
      <protection/>
    </xf>
    <xf numFmtId="196" fontId="18" fillId="0" borderId="70" xfId="33" applyNumberFormat="1" applyFont="1" applyBorder="1" applyAlignment="1">
      <alignment horizontal="center" vertical="center" wrapText="1"/>
      <protection/>
    </xf>
    <xf numFmtId="196" fontId="9" fillId="14" borderId="70" xfId="33" applyNumberFormat="1" applyFont="1" applyFill="1" applyBorder="1" applyAlignment="1">
      <alignment horizontal="center" vertical="center" wrapText="1"/>
      <protection/>
    </xf>
    <xf numFmtId="196" fontId="9" fillId="0" borderId="70" xfId="33" applyNumberFormat="1" applyFont="1" applyBorder="1" applyAlignment="1">
      <alignment horizontal="center" vertical="center" wrapText="1"/>
      <protection/>
    </xf>
    <xf numFmtId="196" fontId="3" fillId="0" borderId="70" xfId="33" applyNumberFormat="1" applyFont="1" applyBorder="1" applyAlignment="1">
      <alignment horizontal="center" vertical="center" wrapText="1"/>
      <protection/>
    </xf>
    <xf numFmtId="196" fontId="9" fillId="0" borderId="70" xfId="33" applyNumberFormat="1" applyFont="1" applyFill="1" applyBorder="1" applyAlignment="1">
      <alignment horizontal="center" vertical="center"/>
      <protection/>
    </xf>
    <xf numFmtId="196" fontId="41" fillId="0" borderId="69" xfId="0" applyNumberFormat="1" applyFont="1" applyBorder="1" applyAlignment="1">
      <alignment vertical="center"/>
    </xf>
    <xf numFmtId="0" fontId="41" fillId="0" borderId="69" xfId="0" applyFont="1" applyFill="1" applyBorder="1" applyAlignment="1">
      <alignment vertical="center"/>
    </xf>
    <xf numFmtId="196" fontId="9" fillId="0" borderId="68" xfId="33" applyNumberFormat="1" applyFont="1" applyFill="1" applyBorder="1" applyAlignment="1">
      <alignment horizontal="center" vertical="center" wrapText="1"/>
      <protection/>
    </xf>
    <xf numFmtId="196" fontId="9" fillId="20" borderId="70" xfId="33" applyNumberFormat="1" applyFont="1" applyFill="1" applyBorder="1" applyAlignment="1">
      <alignment horizontal="center" vertical="center" wrapText="1"/>
      <protection/>
    </xf>
    <xf numFmtId="196" fontId="9" fillId="21" borderId="70" xfId="33" applyNumberFormat="1" applyFont="1" applyFill="1" applyBorder="1" applyAlignment="1">
      <alignment horizontal="center" vertical="center" wrapText="1"/>
      <protection/>
    </xf>
    <xf numFmtId="196" fontId="9" fillId="20" borderId="69" xfId="33" applyNumberFormat="1" applyFont="1" applyFill="1" applyBorder="1" applyAlignment="1">
      <alignment horizontal="center" vertical="center" wrapText="1"/>
      <protection/>
    </xf>
    <xf numFmtId="196" fontId="9" fillId="21" borderId="69" xfId="33" applyNumberFormat="1" applyFont="1" applyFill="1" applyBorder="1" applyAlignment="1">
      <alignment horizontal="center" vertical="center" wrapText="1"/>
      <protection/>
    </xf>
    <xf numFmtId="196" fontId="18" fillId="0" borderId="69" xfId="33" applyNumberFormat="1" applyFont="1" applyFill="1" applyBorder="1" applyAlignment="1">
      <alignment vertical="center" wrapText="1"/>
      <protection/>
    </xf>
    <xf numFmtId="0" fontId="40" fillId="0" borderId="68" xfId="0" applyFont="1" applyBorder="1" applyAlignment="1">
      <alignment vertical="center"/>
    </xf>
    <xf numFmtId="0" fontId="39" fillId="0" borderId="68" xfId="0" applyFont="1" applyBorder="1" applyAlignment="1">
      <alignment vertical="center"/>
    </xf>
    <xf numFmtId="0" fontId="41" fillId="0" borderId="0" xfId="0" applyFont="1" applyBorder="1" applyAlignment="1">
      <alignment vertical="center"/>
    </xf>
    <xf numFmtId="196" fontId="9" fillId="0" borderId="103" xfId="33" applyNumberFormat="1" applyFont="1" applyFill="1" applyBorder="1" applyAlignment="1">
      <alignment horizontal="center" vertical="center" wrapText="1"/>
      <protection/>
    </xf>
    <xf numFmtId="1" fontId="18" fillId="0" borderId="69" xfId="33" applyNumberFormat="1" applyFont="1" applyBorder="1" applyAlignment="1">
      <alignment horizontal="center" vertical="center" wrapText="1"/>
      <protection/>
    </xf>
    <xf numFmtId="1" fontId="9" fillId="14" borderId="69" xfId="33" applyNumberFormat="1" applyFont="1" applyFill="1" applyBorder="1" applyAlignment="1">
      <alignment horizontal="center" vertical="center"/>
      <protection/>
    </xf>
    <xf numFmtId="1" fontId="18" fillId="0" borderId="69" xfId="33" applyNumberFormat="1" applyFont="1" applyFill="1" applyBorder="1" applyAlignment="1">
      <alignment horizontal="center" vertical="center" wrapText="1"/>
      <protection/>
    </xf>
    <xf numFmtId="1" fontId="18" fillId="14" borderId="69" xfId="33" applyNumberFormat="1" applyFont="1" applyFill="1" applyBorder="1" applyAlignment="1">
      <alignment horizontal="center" vertical="center"/>
      <protection/>
    </xf>
    <xf numFmtId="1" fontId="18" fillId="0" borderId="69" xfId="33" applyNumberFormat="1" applyFont="1" applyBorder="1" applyAlignment="1">
      <alignment horizontal="center" vertical="center"/>
      <protection/>
    </xf>
    <xf numFmtId="1" fontId="9" fillId="10" borderId="69" xfId="33" applyNumberFormat="1" applyFont="1" applyFill="1" applyBorder="1" applyAlignment="1">
      <alignment horizontal="center" vertical="center" wrapText="1"/>
      <protection/>
    </xf>
    <xf numFmtId="1" fontId="3" fillId="0" borderId="69" xfId="33" applyNumberFormat="1" applyFont="1" applyFill="1" applyBorder="1" applyAlignment="1">
      <alignment horizontal="center" vertical="center" wrapText="1"/>
      <protection/>
    </xf>
    <xf numFmtId="1" fontId="18" fillId="0" borderId="69" xfId="33" applyNumberFormat="1" applyFont="1" applyFill="1" applyBorder="1" applyAlignment="1">
      <alignment horizontal="center" vertical="center"/>
      <protection/>
    </xf>
    <xf numFmtId="1" fontId="40" fillId="0" borderId="0" xfId="0" applyNumberFormat="1" applyFont="1" applyAlignment="1">
      <alignment vertical="center"/>
    </xf>
    <xf numFmtId="49" fontId="22" fillId="0" borderId="0" xfId="33" applyNumberFormat="1" applyFont="1" applyBorder="1" applyAlignment="1">
      <alignment horizontal="center" vertical="center" wrapText="1"/>
      <protection/>
    </xf>
    <xf numFmtId="49" fontId="43" fillId="0" borderId="0" xfId="0" applyNumberFormat="1" applyFont="1" applyBorder="1" applyAlignment="1">
      <alignment horizontal="center" vertical="center" wrapText="1"/>
    </xf>
    <xf numFmtId="200" fontId="16" fillId="0" borderId="68" xfId="33" applyNumberFormat="1" applyFont="1" applyBorder="1" applyAlignment="1">
      <alignment horizontal="center" vertical="center" wrapText="1"/>
      <protection/>
    </xf>
    <xf numFmtId="196" fontId="9" fillId="10" borderId="68" xfId="33" applyNumberFormat="1" applyFont="1" applyFill="1" applyBorder="1" applyAlignment="1">
      <alignment horizontal="center" vertical="center" wrapText="1"/>
      <protection/>
    </xf>
    <xf numFmtId="196" fontId="9" fillId="14" borderId="68" xfId="33" applyNumberFormat="1" applyFont="1" applyFill="1" applyBorder="1" applyAlignment="1">
      <alignment horizontal="center" vertical="center"/>
      <protection/>
    </xf>
    <xf numFmtId="196" fontId="18" fillId="0" borderId="68" xfId="33" applyNumberFormat="1" applyFont="1" applyBorder="1" applyAlignment="1">
      <alignment horizontal="center" vertical="center" wrapText="1"/>
      <protection/>
    </xf>
    <xf numFmtId="196" fontId="18" fillId="0" borderId="68" xfId="33" applyNumberFormat="1" applyFont="1" applyFill="1" applyBorder="1" applyAlignment="1">
      <alignment horizontal="left" vertical="center" wrapText="1"/>
      <protection/>
    </xf>
    <xf numFmtId="16" fontId="20" fillId="0" borderId="68" xfId="0" applyNumberFormat="1" applyFont="1" applyFill="1" applyBorder="1" applyAlignment="1">
      <alignment horizontal="left" vertical="center" wrapText="1"/>
    </xf>
    <xf numFmtId="196" fontId="20" fillId="0" borderId="68" xfId="33" applyNumberFormat="1" applyFont="1" applyFill="1" applyBorder="1" applyAlignment="1">
      <alignment horizontal="left" vertical="center" wrapText="1"/>
      <protection/>
    </xf>
    <xf numFmtId="0" fontId="20" fillId="4" borderId="68" xfId="0" applyFont="1" applyFill="1" applyBorder="1" applyAlignment="1">
      <alignment horizontal="left" vertical="center" wrapText="1"/>
    </xf>
    <xf numFmtId="196" fontId="9" fillId="14" borderId="68" xfId="33" applyNumberFormat="1" applyFont="1" applyFill="1" applyBorder="1" applyAlignment="1">
      <alignment horizontal="center" vertical="center" wrapText="1"/>
      <protection/>
    </xf>
    <xf numFmtId="4" fontId="18" fillId="0" borderId="68" xfId="33" applyNumberFormat="1" applyFont="1" applyFill="1" applyBorder="1" applyAlignment="1">
      <alignment horizontal="left" vertical="center" wrapText="1"/>
      <protection/>
    </xf>
    <xf numFmtId="0" fontId="18" fillId="0" borderId="68" xfId="63" applyFont="1" applyFill="1" applyBorder="1" applyAlignment="1">
      <alignment horizontal="left" vertical="center" wrapText="1"/>
      <protection/>
    </xf>
    <xf numFmtId="0" fontId="9" fillId="0" borderId="69" xfId="33" applyFont="1" applyFill="1" applyBorder="1" applyAlignment="1">
      <alignment horizontal="center" vertical="center" wrapText="1"/>
      <protection/>
    </xf>
    <xf numFmtId="9" fontId="9" fillId="14" borderId="69" xfId="33" applyNumberFormat="1" applyFont="1" applyFill="1" applyBorder="1" applyAlignment="1">
      <alignment vertical="center"/>
      <protection/>
    </xf>
    <xf numFmtId="9" fontId="18" fillId="0" borderId="69" xfId="33" applyNumberFormat="1" applyFont="1" applyBorder="1" applyAlignment="1">
      <alignment horizontal="left" vertical="center" wrapText="1"/>
      <protection/>
    </xf>
    <xf numFmtId="0" fontId="18" fillId="0" borderId="69" xfId="63" applyFont="1" applyFill="1" applyBorder="1" applyAlignment="1">
      <alignment vertical="center" wrapText="1"/>
      <protection/>
    </xf>
    <xf numFmtId="204" fontId="18" fillId="0" borderId="69" xfId="33" applyNumberFormat="1" applyFont="1" applyFill="1" applyBorder="1" applyAlignment="1">
      <alignment horizontal="center" vertical="center" wrapText="1"/>
      <protection/>
    </xf>
    <xf numFmtId="0" fontId="18" fillId="0" borderId="69" xfId="63" applyFont="1" applyFill="1" applyBorder="1" applyAlignment="1">
      <alignment horizontal="justify" vertical="center"/>
      <protection/>
    </xf>
    <xf numFmtId="9" fontId="18" fillId="0" borderId="69" xfId="33" applyNumberFormat="1" applyFont="1" applyFill="1" applyBorder="1" applyAlignment="1">
      <alignment horizontal="left" vertical="center" wrapText="1"/>
      <protection/>
    </xf>
    <xf numFmtId="1" fontId="9" fillId="14" borderId="69" xfId="33" applyNumberFormat="1" applyFont="1" applyFill="1" applyBorder="1" applyAlignment="1">
      <alignment horizontal="center" vertical="center" wrapText="1"/>
      <protection/>
    </xf>
    <xf numFmtId="4" fontId="18" fillId="0" borderId="69" xfId="63" applyNumberFormat="1" applyFont="1" applyFill="1" applyBorder="1" applyAlignment="1">
      <alignment horizontal="left" vertical="center" wrapText="1"/>
      <protection/>
    </xf>
    <xf numFmtId="196" fontId="18" fillId="14" borderId="69" xfId="33" applyNumberFormat="1" applyFont="1" applyFill="1" applyBorder="1" applyAlignment="1">
      <alignment horizontal="center" vertical="center"/>
      <protection/>
    </xf>
    <xf numFmtId="200" fontId="10" fillId="0" borderId="69" xfId="33" applyNumberFormat="1" applyFont="1" applyFill="1" applyBorder="1" applyAlignment="1">
      <alignment horizontal="center" vertical="center" wrapText="1"/>
      <protection/>
    </xf>
    <xf numFmtId="0" fontId="3" fillId="0" borderId="69" xfId="33" applyFont="1" applyBorder="1" applyAlignment="1">
      <alignment horizontal="center" vertical="center" wrapText="1"/>
      <protection/>
    </xf>
    <xf numFmtId="0" fontId="3" fillId="20" borderId="69" xfId="33" applyFont="1" applyFill="1" applyBorder="1" applyAlignment="1">
      <alignment horizontal="center" vertical="center" wrapText="1"/>
      <protection/>
    </xf>
    <xf numFmtId="0" fontId="3" fillId="21" borderId="69" xfId="33" applyFont="1" applyFill="1" applyBorder="1" applyAlignment="1">
      <alignment horizontal="center" vertical="center" wrapText="1"/>
      <protection/>
    </xf>
    <xf numFmtId="0" fontId="3" fillId="20" borderId="69" xfId="33" applyFont="1" applyFill="1" applyBorder="1" applyAlignment="1">
      <alignment vertical="center" wrapText="1"/>
      <protection/>
    </xf>
    <xf numFmtId="0" fontId="3" fillId="21" borderId="69" xfId="33" applyFont="1" applyFill="1" applyBorder="1" applyAlignment="1">
      <alignment vertical="center" wrapText="1"/>
      <protection/>
    </xf>
    <xf numFmtId="0" fontId="0" fillId="0" borderId="0" xfId="0" applyFont="1" applyBorder="1" applyAlignment="1">
      <alignment vertical="center"/>
    </xf>
    <xf numFmtId="0" fontId="3" fillId="0" borderId="69" xfId="33" applyFont="1" applyFill="1" applyBorder="1" applyAlignment="1">
      <alignment vertical="center" wrapText="1"/>
      <protection/>
    </xf>
    <xf numFmtId="0" fontId="15" fillId="0" borderId="88" xfId="33" applyFont="1" applyFill="1" applyBorder="1" applyAlignment="1" applyProtection="1">
      <alignment horizontal="center" vertical="center" wrapText="1"/>
      <protection/>
    </xf>
    <xf numFmtId="0" fontId="7" fillId="0" borderId="26" xfId="33" applyFont="1" applyFill="1" applyBorder="1" applyAlignment="1">
      <alignment horizontal="center" vertical="center" wrapText="1"/>
      <protection/>
    </xf>
    <xf numFmtId="0" fontId="7" fillId="0" borderId="63" xfId="33" applyFont="1" applyFill="1" applyBorder="1" applyAlignment="1">
      <alignment horizontal="center" vertical="center" wrapText="1"/>
      <protection/>
    </xf>
    <xf numFmtId="0" fontId="7" fillId="0" borderId="0" xfId="33" applyFont="1" applyAlignment="1">
      <alignment horizontal="center"/>
      <protection/>
    </xf>
    <xf numFmtId="0" fontId="7" fillId="0" borderId="14" xfId="33" applyFont="1" applyFill="1" applyBorder="1" applyAlignment="1">
      <alignment horizontal="center" vertical="center" wrapText="1"/>
      <protection/>
    </xf>
    <xf numFmtId="0" fontId="2" fillId="0" borderId="81" xfId="33" applyFont="1" applyFill="1" applyBorder="1" applyAlignment="1" applyProtection="1">
      <alignment horizontal="center"/>
      <protection/>
    </xf>
    <xf numFmtId="0" fontId="2" fillId="0" borderId="76" xfId="33" applyFont="1" applyFill="1" applyBorder="1" applyAlignment="1" applyProtection="1">
      <alignment horizontal="center"/>
      <protection/>
    </xf>
    <xf numFmtId="0" fontId="4" fillId="0" borderId="81" xfId="33" applyFont="1" applyFill="1" applyBorder="1" applyAlignment="1" applyProtection="1">
      <alignment horizontal="center" vertical="center" wrapText="1"/>
      <protection/>
    </xf>
    <xf numFmtId="0" fontId="4" fillId="0" borderId="76" xfId="33" applyFont="1" applyFill="1" applyBorder="1" applyAlignment="1" applyProtection="1">
      <alignment horizontal="center" vertical="center" wrapText="1"/>
      <protection/>
    </xf>
    <xf numFmtId="0" fontId="4" fillId="0" borderId="52" xfId="33" applyFont="1" applyFill="1" applyBorder="1" applyAlignment="1" applyProtection="1">
      <alignment horizontal="center" vertical="center" wrapText="1"/>
      <protection/>
    </xf>
    <xf numFmtId="0" fontId="4" fillId="0" borderId="69" xfId="33" applyFont="1" applyFill="1" applyBorder="1" applyAlignment="1" applyProtection="1">
      <alignment horizontal="center" vertical="center" wrapText="1"/>
      <protection/>
    </xf>
    <xf numFmtId="0" fontId="4" fillId="0" borderId="53" xfId="33" applyFont="1" applyFill="1" applyBorder="1" applyAlignment="1" applyProtection="1">
      <alignment horizontal="center" vertical="center" wrapText="1"/>
      <protection/>
    </xf>
    <xf numFmtId="0" fontId="4" fillId="0" borderId="79" xfId="33" applyFont="1" applyFill="1" applyBorder="1" applyAlignment="1" applyProtection="1">
      <alignment horizontal="center" vertical="center" wrapText="1"/>
      <protection/>
    </xf>
    <xf numFmtId="0" fontId="10" fillId="0" borderId="61" xfId="33" applyFont="1" applyFill="1" applyBorder="1" applyAlignment="1" applyProtection="1">
      <alignment horizontal="center" vertical="center" wrapText="1"/>
      <protection/>
    </xf>
    <xf numFmtId="0" fontId="4" fillId="0" borderId="60" xfId="33" applyFont="1" applyFill="1" applyBorder="1" applyAlignment="1" applyProtection="1">
      <alignment horizontal="center" vertical="center" wrapText="1"/>
      <protection/>
    </xf>
    <xf numFmtId="0" fontId="4" fillId="0" borderId="104" xfId="33" applyFont="1" applyFill="1" applyBorder="1" applyAlignment="1" applyProtection="1">
      <alignment horizontal="center" vertical="center" wrapText="1"/>
      <protection/>
    </xf>
    <xf numFmtId="0" fontId="4" fillId="0" borderId="62" xfId="33" applyFont="1" applyFill="1" applyBorder="1" applyAlignment="1" applyProtection="1">
      <alignment horizontal="center" vertical="center" wrapText="1"/>
      <protection/>
    </xf>
    <xf numFmtId="0" fontId="4" fillId="0" borderId="0" xfId="33" applyFont="1" applyFill="1" applyBorder="1" applyAlignment="1" applyProtection="1">
      <alignment horizontal="center" vertical="center" wrapText="1"/>
      <protection/>
    </xf>
    <xf numFmtId="0" fontId="4" fillId="0" borderId="105" xfId="33" applyFont="1" applyFill="1" applyBorder="1" applyAlignment="1" applyProtection="1">
      <alignment horizontal="center" vertical="center" wrapText="1"/>
      <protection/>
    </xf>
    <xf numFmtId="0" fontId="4" fillId="0" borderId="106" xfId="33" applyFont="1" applyFill="1" applyBorder="1" applyAlignment="1" applyProtection="1">
      <alignment horizontal="center" vertical="center" wrapText="1"/>
      <protection/>
    </xf>
    <xf numFmtId="0" fontId="4" fillId="0" borderId="59" xfId="33" applyFont="1" applyFill="1" applyBorder="1" applyAlignment="1" applyProtection="1">
      <alignment horizontal="center" vertical="center" wrapText="1"/>
      <protection/>
    </xf>
    <xf numFmtId="0" fontId="4" fillId="0" borderId="61" xfId="33" applyFont="1" applyFill="1" applyBorder="1" applyAlignment="1" applyProtection="1">
      <alignment horizontal="center" vertical="center" wrapText="1"/>
      <protection/>
    </xf>
    <xf numFmtId="0" fontId="15" fillId="0" borderId="60" xfId="33" applyFont="1" applyFill="1" applyBorder="1" applyAlignment="1" applyProtection="1">
      <alignment horizontal="center" vertical="center" wrapText="1"/>
      <protection/>
    </xf>
    <xf numFmtId="0" fontId="15" fillId="0" borderId="104" xfId="33" applyFont="1" applyFill="1" applyBorder="1" applyAlignment="1" applyProtection="1">
      <alignment horizontal="center" vertical="center" wrapText="1"/>
      <protection/>
    </xf>
    <xf numFmtId="0" fontId="15" fillId="0" borderId="62" xfId="33" applyFont="1" applyFill="1" applyBorder="1" applyAlignment="1" applyProtection="1">
      <alignment horizontal="center" vertical="center" wrapText="1"/>
      <protection/>
    </xf>
    <xf numFmtId="0" fontId="15" fillId="0" borderId="105" xfId="33" applyFont="1" applyFill="1" applyBorder="1" applyAlignment="1" applyProtection="1">
      <alignment horizontal="center" vertical="center" wrapText="1"/>
      <protection/>
    </xf>
    <xf numFmtId="0" fontId="15" fillId="0" borderId="106" xfId="33" applyFont="1" applyFill="1" applyBorder="1" applyAlignment="1" applyProtection="1">
      <alignment horizontal="center" vertical="center" wrapText="1"/>
      <protection/>
    </xf>
    <xf numFmtId="0" fontId="5" fillId="0" borderId="41" xfId="33" applyFont="1" applyBorder="1">
      <alignment/>
      <protection/>
    </xf>
    <xf numFmtId="0" fontId="7" fillId="0" borderId="107" xfId="33" applyFont="1" applyFill="1" applyBorder="1" applyAlignment="1">
      <alignment horizontal="center" vertical="center" wrapText="1"/>
      <protection/>
    </xf>
    <xf numFmtId="0" fontId="5" fillId="0" borderId="108" xfId="33" applyFont="1" applyBorder="1">
      <alignment/>
      <protection/>
    </xf>
    <xf numFmtId="0" fontId="7" fillId="0" borderId="35" xfId="33" applyFont="1" applyFill="1" applyBorder="1" applyAlignment="1">
      <alignment horizontal="center" vertical="center" wrapText="1"/>
      <protection/>
    </xf>
    <xf numFmtId="0" fontId="5" fillId="0" borderId="13" xfId="33" applyFont="1" applyBorder="1">
      <alignment/>
      <protection/>
    </xf>
    <xf numFmtId="0" fontId="7" fillId="0" borderId="109" xfId="33" applyFont="1" applyFill="1" applyBorder="1" applyAlignment="1">
      <alignment horizontal="center" vertical="center" wrapText="1"/>
      <protection/>
    </xf>
    <xf numFmtId="0" fontId="9" fillId="10" borderId="69" xfId="33" applyFont="1" applyFill="1" applyBorder="1" applyAlignment="1">
      <alignment horizontal="center" vertical="center" wrapText="1"/>
      <protection/>
    </xf>
    <xf numFmtId="0" fontId="9" fillId="10" borderId="70" xfId="33" applyFont="1" applyFill="1" applyBorder="1" applyAlignment="1">
      <alignment horizontal="center" vertical="center"/>
      <protection/>
    </xf>
    <xf numFmtId="0" fontId="10" fillId="0" borderId="69" xfId="33" applyFont="1" applyFill="1" applyBorder="1" applyAlignment="1">
      <alignment horizontal="center" vertical="center" wrapText="1"/>
      <protection/>
    </xf>
    <xf numFmtId="200" fontId="21" fillId="0" borderId="68" xfId="33" applyNumberFormat="1" applyFont="1" applyFill="1" applyBorder="1" applyAlignment="1">
      <alignment horizontal="center" vertical="center" wrapText="1"/>
      <protection/>
    </xf>
    <xf numFmtId="0" fontId="18" fillId="0" borderId="110" xfId="33" applyFont="1" applyBorder="1" applyAlignment="1">
      <alignment horizontal="center" vertical="center"/>
      <protection/>
    </xf>
    <xf numFmtId="0" fontId="19" fillId="0" borderId="110" xfId="0" applyFont="1" applyBorder="1" applyAlignment="1">
      <alignment horizontal="center" vertical="center"/>
    </xf>
    <xf numFmtId="0" fontId="3" fillId="0" borderId="99" xfId="33" applyFont="1" applyBorder="1" applyAlignment="1">
      <alignment horizontal="center" vertical="center" wrapText="1"/>
      <protection/>
    </xf>
    <xf numFmtId="0" fontId="3" fillId="0" borderId="111" xfId="33" applyFont="1" applyBorder="1" applyAlignment="1">
      <alignment horizontal="center" vertical="center" wrapText="1"/>
      <protection/>
    </xf>
    <xf numFmtId="0" fontId="3" fillId="0" borderId="65" xfId="33" applyFont="1" applyBorder="1" applyAlignment="1">
      <alignment horizontal="center" vertical="center" wrapText="1"/>
      <protection/>
    </xf>
    <xf numFmtId="0" fontId="3" fillId="0" borderId="70" xfId="33" applyFont="1" applyFill="1" applyBorder="1" applyAlignment="1">
      <alignment horizontal="center" vertical="center" wrapText="1"/>
      <protection/>
    </xf>
    <xf numFmtId="0" fontId="3" fillId="0" borderId="103" xfId="33" applyFont="1" applyFill="1" applyBorder="1" applyAlignment="1">
      <alignment horizontal="center" vertical="center" wrapText="1"/>
      <protection/>
    </xf>
    <xf numFmtId="0" fontId="3" fillId="0" borderId="68" xfId="33" applyFont="1" applyFill="1" applyBorder="1" applyAlignment="1">
      <alignment horizontal="center" vertical="center" wrapText="1"/>
      <protection/>
    </xf>
    <xf numFmtId="0" fontId="41" fillId="0" borderId="69" xfId="0" applyFont="1" applyBorder="1" applyAlignment="1">
      <alignment horizontal="center" vertical="center"/>
    </xf>
    <xf numFmtId="0" fontId="3" fillId="0" borderId="69" xfId="33" applyFont="1" applyBorder="1" applyAlignment="1">
      <alignment horizontal="center" vertical="center" wrapText="1"/>
      <protection/>
    </xf>
    <xf numFmtId="200" fontId="3" fillId="0" borderId="69" xfId="33" applyNumberFormat="1" applyFont="1" applyBorder="1" applyAlignment="1">
      <alignment horizontal="center" vertical="center" wrapText="1"/>
      <protection/>
    </xf>
    <xf numFmtId="200" fontId="10" fillId="0" borderId="69" xfId="33" applyNumberFormat="1" applyFont="1" applyFill="1" applyBorder="1" applyAlignment="1">
      <alignment horizontal="center" vertical="center" wrapText="1"/>
      <protection/>
    </xf>
    <xf numFmtId="0" fontId="0" fillId="0" borderId="69" xfId="0" applyFont="1" applyBorder="1" applyAlignment="1">
      <alignment horizontal="center" vertical="center" wrapText="1"/>
    </xf>
    <xf numFmtId="0" fontId="39" fillId="0" borderId="0" xfId="0" applyFont="1" applyAlignment="1">
      <alignment horizontal="right" vertical="center"/>
    </xf>
    <xf numFmtId="0" fontId="39" fillId="0" borderId="0" xfId="0" applyFont="1" applyAlignment="1">
      <alignment horizontal="center" vertical="center"/>
    </xf>
    <xf numFmtId="0" fontId="9" fillId="10" borderId="69" xfId="33" applyFont="1" applyFill="1" applyBorder="1" applyAlignment="1">
      <alignment horizontal="center" vertical="center"/>
      <protection/>
    </xf>
    <xf numFmtId="200" fontId="41" fillId="0" borderId="0" xfId="0" applyNumberFormat="1" applyFont="1" applyAlignment="1">
      <alignment horizontal="center" vertical="center"/>
    </xf>
    <xf numFmtId="0" fontId="17" fillId="0" borderId="0" xfId="33" applyFont="1" applyAlignment="1">
      <alignment vertical="center"/>
      <protection/>
    </xf>
    <xf numFmtId="0" fontId="0" fillId="0" borderId="0" xfId="0" applyAlignment="1">
      <alignment vertical="center"/>
    </xf>
    <xf numFmtId="0" fontId="42" fillId="0" borderId="0" xfId="0" applyFont="1" applyAlignment="1">
      <alignment horizontal="center" vertical="center"/>
    </xf>
    <xf numFmtId="0" fontId="3" fillId="20" borderId="69" xfId="45" applyFont="1" applyFill="1" applyBorder="1" applyAlignment="1">
      <alignment horizontal="center" vertical="center" wrapText="1"/>
    </xf>
    <xf numFmtId="0" fontId="3" fillId="21" borderId="69" xfId="45" applyFont="1" applyFill="1" applyBorder="1" applyAlignment="1">
      <alignment horizontal="center" vertical="center" wrapText="1"/>
    </xf>
    <xf numFmtId="206" fontId="22" fillId="0" borderId="0" xfId="33" applyNumberFormat="1" applyFont="1" applyBorder="1" applyAlignment="1">
      <alignment horizontal="center" vertical="center" wrapText="1"/>
      <protection/>
    </xf>
    <xf numFmtId="206" fontId="43" fillId="0" borderId="0" xfId="0" applyNumberFormat="1"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Iau?iue" xfId="33"/>
    <cellStyle name="Iau?iue 2" xfId="34"/>
    <cellStyle name="Iau?iue_ПАЛИВО"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Гарний 2" xfId="45"/>
    <cellStyle name="Currency" xfId="46"/>
    <cellStyle name="Currency [0]" xfId="47"/>
    <cellStyle name="Заголовок 1" xfId="48"/>
    <cellStyle name="Заголовок 1 2" xfId="49"/>
    <cellStyle name="Заголовок 2" xfId="50"/>
    <cellStyle name="Заголовок 2 2" xfId="51"/>
    <cellStyle name="Заголовок 3" xfId="52"/>
    <cellStyle name="Заголовок 3 2" xfId="53"/>
    <cellStyle name="Заголовок 4" xfId="54"/>
    <cellStyle name="Заголовок 4 2" xfId="55"/>
    <cellStyle name="Звичайний 2" xfId="56"/>
    <cellStyle name="Итог" xfId="57"/>
    <cellStyle name="Контрольная ячейка" xfId="58"/>
    <cellStyle name="Название" xfId="59"/>
    <cellStyle name="Нейтральный" xfId="60"/>
    <cellStyle name="Обычный 11" xfId="61"/>
    <cellStyle name="Обычный 11 2" xfId="62"/>
    <cellStyle name="Обычный 2" xfId="63"/>
    <cellStyle name="Обычный 4 3"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zoomScale="70" zoomScaleNormal="70" zoomScalePageLayoutView="0" workbookViewId="0" topLeftCell="A1">
      <selection activeCell="O31" sqref="O31"/>
    </sheetView>
  </sheetViews>
  <sheetFormatPr defaultColWidth="9.140625" defaultRowHeight="15"/>
  <cols>
    <col min="1" max="2" width="9.140625" style="140" customWidth="1"/>
    <col min="3" max="3" width="47.28125" style="140" customWidth="1"/>
    <col min="4" max="4" width="9.140625" style="140" customWidth="1"/>
    <col min="5" max="17" width="14.8515625" style="140" customWidth="1"/>
    <col min="18" max="16384" width="9.140625" style="140" customWidth="1"/>
  </cols>
  <sheetData>
    <row r="1" spans="1:17" ht="15.75" thickBot="1">
      <c r="A1" s="139"/>
      <c r="B1" s="139"/>
      <c r="C1" s="66" t="s">
        <v>0</v>
      </c>
      <c r="D1" s="139"/>
      <c r="E1" s="139"/>
      <c r="F1" s="139"/>
      <c r="G1" s="139"/>
      <c r="H1" s="139"/>
      <c r="I1" s="139"/>
      <c r="J1" s="139"/>
      <c r="K1" s="139"/>
      <c r="L1" s="139"/>
      <c r="M1" s="139"/>
      <c r="N1" s="139"/>
      <c r="O1" s="139"/>
      <c r="P1" s="139"/>
      <c r="Q1" s="139"/>
    </row>
    <row r="2" spans="1:17" ht="16.5" thickBot="1">
      <c r="A2" s="329"/>
      <c r="B2" s="330"/>
      <c r="C2" s="141" t="s">
        <v>1</v>
      </c>
      <c r="D2" s="73"/>
      <c r="E2" s="74" t="s">
        <v>2</v>
      </c>
      <c r="F2" s="74" t="s">
        <v>3</v>
      </c>
      <c r="G2" s="74" t="s">
        <v>4</v>
      </c>
      <c r="H2" s="74" t="s">
        <v>5</v>
      </c>
      <c r="I2" s="74" t="s">
        <v>6</v>
      </c>
      <c r="J2" s="74" t="s">
        <v>7</v>
      </c>
      <c r="K2" s="74" t="s">
        <v>8</v>
      </c>
      <c r="L2" s="74" t="s">
        <v>9</v>
      </c>
      <c r="M2" s="74" t="s">
        <v>10</v>
      </c>
      <c r="N2" s="74" t="s">
        <v>11</v>
      </c>
      <c r="O2" s="74" t="s">
        <v>12</v>
      </c>
      <c r="P2" s="75" t="s">
        <v>13</v>
      </c>
      <c r="Q2" s="76" t="s">
        <v>14</v>
      </c>
    </row>
    <row r="3" spans="1:17" ht="15.75" thickBot="1">
      <c r="A3" s="337" t="s">
        <v>19</v>
      </c>
      <c r="B3" s="337"/>
      <c r="C3" s="337"/>
      <c r="D3" s="337"/>
      <c r="E3" s="77"/>
      <c r="F3" s="77"/>
      <c r="G3" s="77"/>
      <c r="H3" s="77"/>
      <c r="I3" s="77"/>
      <c r="J3" s="77"/>
      <c r="K3" s="77"/>
      <c r="L3" s="77"/>
      <c r="M3" s="77"/>
      <c r="N3" s="77"/>
      <c r="O3" s="77"/>
      <c r="P3" s="77"/>
      <c r="Q3" s="78"/>
    </row>
    <row r="4" spans="1:17" ht="24.75" thickBot="1">
      <c r="A4" s="79"/>
      <c r="B4" s="80"/>
      <c r="C4" s="142" t="s">
        <v>20</v>
      </c>
      <c r="D4" s="143" t="s">
        <v>21</v>
      </c>
      <c r="E4" s="144">
        <v>75.8</v>
      </c>
      <c r="F4" s="145">
        <v>68.8</v>
      </c>
      <c r="G4" s="145">
        <v>78.7</v>
      </c>
      <c r="H4" s="145">
        <v>53.9</v>
      </c>
      <c r="I4" s="145">
        <v>45.9</v>
      </c>
      <c r="J4" s="145">
        <v>40.8</v>
      </c>
      <c r="K4" s="145">
        <v>42.4</v>
      </c>
      <c r="L4" s="145">
        <v>45.5</v>
      </c>
      <c r="M4" s="145">
        <v>44.5</v>
      </c>
      <c r="N4" s="145">
        <v>59.1</v>
      </c>
      <c r="O4" s="145">
        <v>72.7</v>
      </c>
      <c r="P4" s="145">
        <v>77.8</v>
      </c>
      <c r="Q4" s="81">
        <v>705.9</v>
      </c>
    </row>
    <row r="5" spans="1:42" ht="15.75" thickBot="1">
      <c r="A5" s="82"/>
      <c r="B5" s="72"/>
      <c r="C5" s="142" t="s">
        <v>22</v>
      </c>
      <c r="D5" s="146" t="s">
        <v>23</v>
      </c>
      <c r="E5" s="147">
        <v>351.3</v>
      </c>
      <c r="F5" s="148">
        <v>349.9</v>
      </c>
      <c r="G5" s="148">
        <v>354.7509275730622</v>
      </c>
      <c r="H5" s="148">
        <v>439.1</v>
      </c>
      <c r="I5" s="148">
        <v>479.23692810457516</v>
      </c>
      <c r="J5" s="148">
        <v>482.23406818181803</v>
      </c>
      <c r="K5" s="148">
        <v>472.39051886792447</v>
      </c>
      <c r="L5" s="148">
        <v>465.0184798099761</v>
      </c>
      <c r="M5" s="148">
        <v>454.47892134831466</v>
      </c>
      <c r="N5" s="148">
        <v>405.6</v>
      </c>
      <c r="O5" s="148">
        <v>380.3585399449036</v>
      </c>
      <c r="P5" s="148">
        <v>340.78551413881746</v>
      </c>
      <c r="Q5" s="83">
        <v>401.62674977640825</v>
      </c>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row>
    <row r="6" spans="1:42" ht="15">
      <c r="A6" s="338" t="s">
        <v>24</v>
      </c>
      <c r="B6" s="345"/>
      <c r="C6" s="70" t="s">
        <v>25</v>
      </c>
      <c r="D6" s="149" t="s">
        <v>26</v>
      </c>
      <c r="E6" s="84">
        <v>26.62854</v>
      </c>
      <c r="F6" s="85">
        <v>24.07312</v>
      </c>
      <c r="G6" s="85">
        <v>27.918898</v>
      </c>
      <c r="H6" s="85">
        <v>23.66749</v>
      </c>
      <c r="I6" s="85">
        <v>21.996975</v>
      </c>
      <c r="J6" s="85">
        <v>19.675149981818173</v>
      </c>
      <c r="K6" s="85">
        <v>20.029357999999995</v>
      </c>
      <c r="L6" s="85">
        <v>21.15834083135391</v>
      </c>
      <c r="M6" s="85">
        <v>20.224312</v>
      </c>
      <c r="N6" s="85">
        <v>23.97096</v>
      </c>
      <c r="O6" s="85">
        <v>27.652065853994493</v>
      </c>
      <c r="P6" s="86">
        <v>26.513112999999997</v>
      </c>
      <c r="Q6" s="87">
        <v>283.50832266716657</v>
      </c>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row>
    <row r="7" spans="1:42" ht="15">
      <c r="A7" s="340"/>
      <c r="B7" s="341"/>
      <c r="C7" s="150" t="s">
        <v>27</v>
      </c>
      <c r="D7" s="151" t="s">
        <v>26</v>
      </c>
      <c r="E7" s="88">
        <v>3.3775597360248923</v>
      </c>
      <c r="F7" s="89">
        <v>3.170945207800088</v>
      </c>
      <c r="G7" s="89">
        <v>3.762543404157885</v>
      </c>
      <c r="H7" s="89">
        <v>3.725532267228864</v>
      </c>
      <c r="I7" s="89">
        <v>3.415351582131702</v>
      </c>
      <c r="J7" s="89">
        <v>3.0276393486641773</v>
      </c>
      <c r="K7" s="89">
        <v>3.2764404797390334</v>
      </c>
      <c r="L7" s="89">
        <v>3.3841068625196975</v>
      </c>
      <c r="M7" s="89">
        <v>3.316833991830581</v>
      </c>
      <c r="N7" s="89">
        <v>3.7547340608962045</v>
      </c>
      <c r="O7" s="89">
        <v>3.8115182771635254</v>
      </c>
      <c r="P7" s="90">
        <v>3.4730189003937575</v>
      </c>
      <c r="Q7" s="91">
        <v>41.4962241185504</v>
      </c>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row>
    <row r="8" spans="1:42" ht="15">
      <c r="A8" s="340"/>
      <c r="B8" s="341"/>
      <c r="C8" s="150" t="s">
        <v>28</v>
      </c>
      <c r="D8" s="151" t="s">
        <v>26</v>
      </c>
      <c r="E8" s="152">
        <v>23.25098026397511</v>
      </c>
      <c r="F8" s="153">
        <v>20.90217479219991</v>
      </c>
      <c r="G8" s="153">
        <v>24.156354595842114</v>
      </c>
      <c r="H8" s="153">
        <v>19.941957732771137</v>
      </c>
      <c r="I8" s="153">
        <v>18.581623417868297</v>
      </c>
      <c r="J8" s="153">
        <v>16.647510633153995</v>
      </c>
      <c r="K8" s="153">
        <v>16.75291752026096</v>
      </c>
      <c r="L8" s="153">
        <v>17.774233968834213</v>
      </c>
      <c r="M8" s="153">
        <v>16.90747800816942</v>
      </c>
      <c r="N8" s="153">
        <v>20.216225939103797</v>
      </c>
      <c r="O8" s="153">
        <v>23.840547576830968</v>
      </c>
      <c r="P8" s="154">
        <v>23.04009409960624</v>
      </c>
      <c r="Q8" s="92">
        <v>242.01209854861617</v>
      </c>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row>
    <row r="9" spans="1:42" ht="15">
      <c r="A9" s="340"/>
      <c r="B9" s="341"/>
      <c r="C9" s="150" t="s">
        <v>29</v>
      </c>
      <c r="D9" s="151" t="s">
        <v>26</v>
      </c>
      <c r="E9" s="155"/>
      <c r="F9" s="156"/>
      <c r="G9" s="156"/>
      <c r="H9" s="156"/>
      <c r="I9" s="156"/>
      <c r="J9" s="156"/>
      <c r="K9" s="156"/>
      <c r="L9" s="156"/>
      <c r="M9" s="156"/>
      <c r="N9" s="156"/>
      <c r="O9" s="156"/>
      <c r="P9" s="157"/>
      <c r="Q9" s="92">
        <v>0</v>
      </c>
      <c r="R9" s="93"/>
      <c r="S9" s="93"/>
      <c r="T9" s="93"/>
      <c r="U9" s="93"/>
      <c r="V9" s="93"/>
      <c r="W9" s="93"/>
      <c r="X9" s="93"/>
      <c r="Y9" s="93"/>
      <c r="Z9" s="93"/>
      <c r="AA9" s="93"/>
      <c r="AB9" s="93"/>
      <c r="AC9" s="93"/>
      <c r="AD9" s="93"/>
      <c r="AE9" s="93"/>
      <c r="AF9" s="93"/>
      <c r="AG9" s="93"/>
      <c r="AH9" s="93"/>
      <c r="AI9" s="93"/>
      <c r="AJ9" s="93"/>
      <c r="AK9" s="93"/>
      <c r="AL9" s="93"/>
      <c r="AM9" s="93"/>
      <c r="AN9" s="93"/>
      <c r="AO9" s="93"/>
      <c r="AP9" s="93"/>
    </row>
    <row r="10" spans="1:42" ht="15.75" thickBot="1">
      <c r="A10" s="343"/>
      <c r="B10" s="344"/>
      <c r="C10" s="158" t="s">
        <v>30</v>
      </c>
      <c r="D10" s="159" t="s">
        <v>26</v>
      </c>
      <c r="E10" s="160"/>
      <c r="F10" s="161"/>
      <c r="G10" s="161"/>
      <c r="H10" s="161"/>
      <c r="I10" s="161"/>
      <c r="J10" s="161"/>
      <c r="K10" s="161"/>
      <c r="L10" s="161"/>
      <c r="M10" s="161"/>
      <c r="N10" s="161"/>
      <c r="O10" s="161"/>
      <c r="P10" s="162"/>
      <c r="Q10" s="94">
        <v>0</v>
      </c>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row>
    <row r="11" spans="1:42" ht="15.75" thickBot="1">
      <c r="A11" s="95"/>
      <c r="B11" s="96"/>
      <c r="C11" s="163"/>
      <c r="D11" s="97" t="s">
        <v>31</v>
      </c>
      <c r="E11" s="98">
        <v>0.8731601606387398</v>
      </c>
      <c r="F11" s="99">
        <v>0.8682785942245921</v>
      </c>
      <c r="G11" s="99">
        <v>0.8652330975184663</v>
      </c>
      <c r="H11" s="99">
        <v>0.8425886197805993</v>
      </c>
      <c r="I11" s="99">
        <v>0.844735397383881</v>
      </c>
      <c r="J11" s="99">
        <v>0.8461186140150382</v>
      </c>
      <c r="K11" s="99">
        <v>0.8364180978871597</v>
      </c>
      <c r="L11" s="99">
        <v>0.8400580230041057</v>
      </c>
      <c r="M11" s="99">
        <v>0.8359976847751073</v>
      </c>
      <c r="N11" s="99">
        <v>0.8433632169551739</v>
      </c>
      <c r="O11" s="99">
        <v>0.8621615362378818</v>
      </c>
      <c r="P11" s="100">
        <v>0.869007502046487</v>
      </c>
      <c r="Q11" s="101">
        <v>0.8536331359581771</v>
      </c>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row>
    <row r="12" spans="1:42" ht="18">
      <c r="A12" s="346" t="s">
        <v>32</v>
      </c>
      <c r="B12" s="347"/>
      <c r="C12" s="164" t="s">
        <v>15</v>
      </c>
      <c r="D12" s="103" t="s">
        <v>33</v>
      </c>
      <c r="E12" s="104">
        <v>2.8808234619439803</v>
      </c>
      <c r="F12" s="105">
        <v>2.7045956445230432</v>
      </c>
      <c r="G12" s="105">
        <v>3.2091877457177036</v>
      </c>
      <c r="H12" s="105">
        <v>3.177619820957969</v>
      </c>
      <c r="I12" s="105">
        <v>2.9130572773147207</v>
      </c>
      <c r="J12" s="105">
        <v>2.582365717149901</v>
      </c>
      <c r="K12" s="105">
        <v>2.7945757716794484</v>
      </c>
      <c r="L12" s="105">
        <v>2.8864077053293387</v>
      </c>
      <c r="M12" s="105">
        <v>2.829028627124902</v>
      </c>
      <c r="N12" s="105">
        <v>3.202526919248621</v>
      </c>
      <c r="O12" s="105">
        <v>3.25095990497681</v>
      </c>
      <c r="P12" s="106">
        <v>2.962243487602815</v>
      </c>
      <c r="Q12" s="107">
        <v>35.39339208356925</v>
      </c>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row>
    <row r="13" spans="1:42" ht="15">
      <c r="A13" s="348"/>
      <c r="B13" s="349"/>
      <c r="C13" s="165" t="s">
        <v>16</v>
      </c>
      <c r="D13" s="151" t="s">
        <v>34</v>
      </c>
      <c r="E13" s="108">
        <v>31.299396509197262</v>
      </c>
      <c r="F13" s="109">
        <v>28.13754298949988</v>
      </c>
      <c r="G13" s="109">
        <v>32.518169648249</v>
      </c>
      <c r="H13" s="109">
        <v>26.8449431018073</v>
      </c>
      <c r="I13" s="109">
        <v>25.013723831745786</v>
      </c>
      <c r="J13" s="109">
        <v>22.4101104677073</v>
      </c>
      <c r="K13" s="109">
        <v>22.55200435419745</v>
      </c>
      <c r="L13" s="109">
        <v>23.926853419584518</v>
      </c>
      <c r="M13" s="109">
        <v>22.760066549458838</v>
      </c>
      <c r="N13" s="109">
        <v>27.214150302639727</v>
      </c>
      <c r="O13" s="109">
        <v>32.09304481496476</v>
      </c>
      <c r="P13" s="110">
        <v>31.015511287931474</v>
      </c>
      <c r="Q13" s="111">
        <v>325.7855172769833</v>
      </c>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5">
      <c r="A14" s="348"/>
      <c r="B14" s="349"/>
      <c r="C14" s="165" t="s">
        <v>17</v>
      </c>
      <c r="D14" s="151" t="s">
        <v>34</v>
      </c>
      <c r="E14" s="108">
        <v>0</v>
      </c>
      <c r="F14" s="109">
        <v>0</v>
      </c>
      <c r="G14" s="109">
        <v>0</v>
      </c>
      <c r="H14" s="109">
        <v>0</v>
      </c>
      <c r="I14" s="109">
        <v>0</v>
      </c>
      <c r="J14" s="109">
        <v>0</v>
      </c>
      <c r="K14" s="109">
        <v>0</v>
      </c>
      <c r="L14" s="109">
        <v>0</v>
      </c>
      <c r="M14" s="109">
        <v>0</v>
      </c>
      <c r="N14" s="109">
        <v>0</v>
      </c>
      <c r="O14" s="109">
        <v>0</v>
      </c>
      <c r="P14" s="110">
        <v>0</v>
      </c>
      <c r="Q14" s="111">
        <v>0</v>
      </c>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row>
    <row r="15" spans="1:42" ht="18.75" thickBot="1">
      <c r="A15" s="350"/>
      <c r="B15" s="324"/>
      <c r="C15" s="166" t="s">
        <v>18</v>
      </c>
      <c r="D15" s="112" t="s">
        <v>33</v>
      </c>
      <c r="E15" s="113">
        <v>0</v>
      </c>
      <c r="F15" s="114">
        <v>0</v>
      </c>
      <c r="G15" s="114">
        <v>0</v>
      </c>
      <c r="H15" s="114">
        <v>0</v>
      </c>
      <c r="I15" s="114">
        <v>0</v>
      </c>
      <c r="J15" s="114">
        <v>0</v>
      </c>
      <c r="K15" s="114">
        <v>0</v>
      </c>
      <c r="L15" s="114">
        <v>0</v>
      </c>
      <c r="M15" s="114">
        <v>0</v>
      </c>
      <c r="N15" s="114">
        <v>0</v>
      </c>
      <c r="O15" s="114">
        <v>0</v>
      </c>
      <c r="P15" s="115">
        <v>0</v>
      </c>
      <c r="Q15" s="94">
        <v>0</v>
      </c>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row>
    <row r="16" spans="1:42" ht="15">
      <c r="A16" s="331" t="s">
        <v>35</v>
      </c>
      <c r="B16" s="332"/>
      <c r="C16" s="164" t="s">
        <v>15</v>
      </c>
      <c r="D16" s="149" t="s">
        <v>36</v>
      </c>
      <c r="E16" s="116">
        <v>20074.17795835278</v>
      </c>
      <c r="F16" s="117">
        <v>18846.18581830932</v>
      </c>
      <c r="G16" s="117">
        <v>22362.288685968393</v>
      </c>
      <c r="H16" s="117">
        <v>22142.31681064383</v>
      </c>
      <c r="I16" s="117">
        <v>20298.78989815984</v>
      </c>
      <c r="J16" s="117">
        <v>17994.462223879396</v>
      </c>
      <c r="K16" s="117">
        <v>19473.186087195638</v>
      </c>
      <c r="L16" s="117">
        <v>20113.09012945985</v>
      </c>
      <c r="M16" s="117">
        <v>19713.260760469344</v>
      </c>
      <c r="N16" s="117">
        <v>22315.87465968167</v>
      </c>
      <c r="O16" s="117">
        <v>22653.36579282662</v>
      </c>
      <c r="P16" s="118">
        <v>20641.529656934883</v>
      </c>
      <c r="Q16" s="119">
        <v>246628.52848188157</v>
      </c>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row>
    <row r="17" spans="1:42" ht="15">
      <c r="A17" s="333"/>
      <c r="B17" s="334"/>
      <c r="C17" s="165" t="s">
        <v>16</v>
      </c>
      <c r="D17" s="151" t="s">
        <v>36</v>
      </c>
      <c r="E17" s="116">
        <v>84669.9924330051</v>
      </c>
      <c r="F17" s="117">
        <v>76116.66094917344</v>
      </c>
      <c r="G17" s="117">
        <v>87966.97333264441</v>
      </c>
      <c r="H17" s="117">
        <v>72619.96660627535</v>
      </c>
      <c r="I17" s="117">
        <v>67666.2186420384</v>
      </c>
      <c r="J17" s="117">
        <v>60623.018183945496</v>
      </c>
      <c r="K17" s="117">
        <v>61006.86438020938</v>
      </c>
      <c r="L17" s="117">
        <v>64726.05621602132</v>
      </c>
      <c r="M17" s="117">
        <v>61569.70668591324</v>
      </c>
      <c r="N17" s="117">
        <v>73618.73253748131</v>
      </c>
      <c r="O17" s="117">
        <v>86816.94104985961</v>
      </c>
      <c r="P17" s="118">
        <v>83902.03642690918</v>
      </c>
      <c r="Q17" s="119">
        <v>881303.1674434763</v>
      </c>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row>
    <row r="18" spans="1:42" ht="15">
      <c r="A18" s="333"/>
      <c r="B18" s="334"/>
      <c r="C18" s="165" t="s">
        <v>17</v>
      </c>
      <c r="D18" s="151" t="s">
        <v>36</v>
      </c>
      <c r="E18" s="116">
        <v>0</v>
      </c>
      <c r="F18" s="117">
        <v>0</v>
      </c>
      <c r="G18" s="117">
        <v>0</v>
      </c>
      <c r="H18" s="117">
        <v>0</v>
      </c>
      <c r="I18" s="117">
        <v>0</v>
      </c>
      <c r="J18" s="117">
        <v>0</v>
      </c>
      <c r="K18" s="117">
        <v>0</v>
      </c>
      <c r="L18" s="117">
        <v>0</v>
      </c>
      <c r="M18" s="117">
        <v>0</v>
      </c>
      <c r="N18" s="117">
        <v>0</v>
      </c>
      <c r="O18" s="117">
        <v>0</v>
      </c>
      <c r="P18" s="118">
        <v>0</v>
      </c>
      <c r="Q18" s="119">
        <v>0</v>
      </c>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row>
    <row r="19" spans="1:42" ht="15">
      <c r="A19" s="333"/>
      <c r="B19" s="334"/>
      <c r="C19" s="165" t="s">
        <v>18</v>
      </c>
      <c r="D19" s="151" t="s">
        <v>36</v>
      </c>
      <c r="E19" s="116">
        <v>0</v>
      </c>
      <c r="F19" s="117">
        <v>0</v>
      </c>
      <c r="G19" s="117">
        <v>0</v>
      </c>
      <c r="H19" s="117">
        <v>0</v>
      </c>
      <c r="I19" s="117">
        <v>0</v>
      </c>
      <c r="J19" s="117">
        <v>0</v>
      </c>
      <c r="K19" s="117">
        <v>0</v>
      </c>
      <c r="L19" s="117">
        <v>0</v>
      </c>
      <c r="M19" s="117">
        <v>0</v>
      </c>
      <c r="N19" s="117">
        <v>0</v>
      </c>
      <c r="O19" s="117">
        <v>0</v>
      </c>
      <c r="P19" s="118">
        <v>0</v>
      </c>
      <c r="Q19" s="119">
        <v>0</v>
      </c>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row>
    <row r="20" spans="1:42" ht="15.75" thickBot="1">
      <c r="A20" s="335"/>
      <c r="B20" s="336"/>
      <c r="C20" s="167" t="s">
        <v>25</v>
      </c>
      <c r="D20" s="168" t="s">
        <v>36</v>
      </c>
      <c r="E20" s="120">
        <v>104744.17039135788</v>
      </c>
      <c r="F20" s="121">
        <v>94962.84676748276</v>
      </c>
      <c r="G20" s="121">
        <v>110329.2620186128</v>
      </c>
      <c r="H20" s="121">
        <v>94762.28341691918</v>
      </c>
      <c r="I20" s="121">
        <v>87965.00854019824</v>
      </c>
      <c r="J20" s="121">
        <v>78617.48040782489</v>
      </c>
      <c r="K20" s="121">
        <v>80480.05046740502</v>
      </c>
      <c r="L20" s="121">
        <v>84839.14634548117</v>
      </c>
      <c r="M20" s="121">
        <v>81282.96744638258</v>
      </c>
      <c r="N20" s="121">
        <v>95934.60719716299</v>
      </c>
      <c r="O20" s="121">
        <v>109470.30684268623</v>
      </c>
      <c r="P20" s="122">
        <v>104543.56608384407</v>
      </c>
      <c r="Q20" s="123">
        <v>1127931.695925358</v>
      </c>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row>
    <row r="21" spans="1:17" ht="15.75" thickBot="1">
      <c r="A21" s="337" t="s">
        <v>37</v>
      </c>
      <c r="B21" s="337"/>
      <c r="C21" s="337"/>
      <c r="D21" s="337"/>
      <c r="E21" s="77"/>
      <c r="F21" s="77"/>
      <c r="G21" s="77"/>
      <c r="H21" s="77"/>
      <c r="I21" s="77"/>
      <c r="J21" s="77"/>
      <c r="K21" s="77"/>
      <c r="L21" s="77"/>
      <c r="M21" s="77"/>
      <c r="N21" s="77"/>
      <c r="O21" s="77"/>
      <c r="P21" s="77"/>
      <c r="Q21" s="78"/>
    </row>
    <row r="22" spans="1:17" ht="15">
      <c r="A22" s="66"/>
      <c r="B22" s="66"/>
      <c r="C22" s="169" t="s">
        <v>37</v>
      </c>
      <c r="D22" s="170" t="s">
        <v>38</v>
      </c>
      <c r="E22" s="124">
        <v>128.1071475731107</v>
      </c>
      <c r="F22" s="105">
        <v>111.3520765004505</v>
      </c>
      <c r="G22" s="105">
        <v>101.95985914396549</v>
      </c>
      <c r="H22" s="105">
        <v>38.31038488443531</v>
      </c>
      <c r="I22" s="105">
        <v>24.01752</v>
      </c>
      <c r="J22" s="105">
        <v>19.16907</v>
      </c>
      <c r="K22" s="105">
        <v>16.376749999999998</v>
      </c>
      <c r="L22" s="105">
        <v>23.950569999999995</v>
      </c>
      <c r="M22" s="105">
        <v>23.25857</v>
      </c>
      <c r="N22" s="105">
        <v>48.14134519040235</v>
      </c>
      <c r="O22" s="105">
        <v>93.1962717451008</v>
      </c>
      <c r="P22" s="105">
        <v>117.16043110758422</v>
      </c>
      <c r="Q22" s="107">
        <v>744.9999961450494</v>
      </c>
    </row>
    <row r="23" spans="1:17" ht="15">
      <c r="A23" s="66"/>
      <c r="B23" s="66"/>
      <c r="C23" s="67" t="s">
        <v>39</v>
      </c>
      <c r="D23" s="171" t="s">
        <v>38</v>
      </c>
      <c r="E23" s="172">
        <v>103.81141757311069</v>
      </c>
      <c r="F23" s="173">
        <v>90.3757765004505</v>
      </c>
      <c r="G23" s="173">
        <v>82.98353914396549</v>
      </c>
      <c r="H23" s="173">
        <v>32.494244884435304</v>
      </c>
      <c r="I23" s="173">
        <v>21.70886</v>
      </c>
      <c r="J23" s="156">
        <v>17.12859</v>
      </c>
      <c r="K23" s="156">
        <v>15.003219999999999</v>
      </c>
      <c r="L23" s="156">
        <v>21.648349999999997</v>
      </c>
      <c r="M23" s="156">
        <v>21.02285</v>
      </c>
      <c r="N23" s="156">
        <v>40.272825190402344</v>
      </c>
      <c r="O23" s="156">
        <v>75.92897174510081</v>
      </c>
      <c r="P23" s="156">
        <v>95.15290110758421</v>
      </c>
      <c r="Q23" s="92">
        <v>617.5315461450493</v>
      </c>
    </row>
    <row r="24" spans="1:17" ht="15">
      <c r="A24" s="66"/>
      <c r="B24" s="66"/>
      <c r="C24" s="67" t="s">
        <v>40</v>
      </c>
      <c r="D24" s="171" t="s">
        <v>38</v>
      </c>
      <c r="E24" s="172">
        <v>0.044469999999999996</v>
      </c>
      <c r="F24" s="173">
        <v>0.03853</v>
      </c>
      <c r="G24" s="173">
        <v>0.03435</v>
      </c>
      <c r="H24" s="173">
        <v>0.00833</v>
      </c>
      <c r="I24" s="173">
        <v>0.00051</v>
      </c>
      <c r="J24" s="156">
        <v>0.00023999999999999998</v>
      </c>
      <c r="K24" s="156">
        <v>0.00051</v>
      </c>
      <c r="L24" s="156">
        <v>0.00051</v>
      </c>
      <c r="M24" s="156">
        <v>0.00049</v>
      </c>
      <c r="N24" s="156">
        <v>0.0124</v>
      </c>
      <c r="O24" s="156">
        <v>0.031100000000000003</v>
      </c>
      <c r="P24" s="156">
        <v>0.04029</v>
      </c>
      <c r="Q24" s="92">
        <v>0.21172999999999997</v>
      </c>
    </row>
    <row r="25" spans="1:17" ht="15">
      <c r="A25" s="66"/>
      <c r="B25" s="66"/>
      <c r="C25" s="174" t="s">
        <v>41</v>
      </c>
      <c r="D25" s="171" t="s">
        <v>38</v>
      </c>
      <c r="E25" s="172">
        <v>16.91833</v>
      </c>
      <c r="F25" s="173">
        <v>14.56736</v>
      </c>
      <c r="G25" s="156">
        <v>13.16485</v>
      </c>
      <c r="H25" s="173">
        <v>4.0232600000000005</v>
      </c>
      <c r="I25" s="173">
        <v>1.6044</v>
      </c>
      <c r="J25" s="156">
        <v>1.38858</v>
      </c>
      <c r="K25" s="156">
        <v>0.9843999999999999</v>
      </c>
      <c r="L25" s="156">
        <v>1.59992</v>
      </c>
      <c r="M25" s="156">
        <v>1.5537100000000001</v>
      </c>
      <c r="N25" s="156">
        <v>5.443770000000001</v>
      </c>
      <c r="O25" s="156">
        <v>11.974350000000001</v>
      </c>
      <c r="P25" s="156">
        <v>15.27967</v>
      </c>
      <c r="Q25" s="92">
        <v>88.50259999999999</v>
      </c>
    </row>
    <row r="26" spans="1:17" ht="15">
      <c r="A26" s="66"/>
      <c r="B26" s="66"/>
      <c r="C26" s="67" t="s">
        <v>42</v>
      </c>
      <c r="D26" s="171" t="s">
        <v>38</v>
      </c>
      <c r="E26" s="172">
        <v>7.33293</v>
      </c>
      <c r="F26" s="173">
        <v>6.37041</v>
      </c>
      <c r="G26" s="173">
        <v>5.77712</v>
      </c>
      <c r="H26" s="173">
        <v>1.7845499999999999</v>
      </c>
      <c r="I26" s="173">
        <v>0.70375</v>
      </c>
      <c r="J26" s="156">
        <v>0.65166</v>
      </c>
      <c r="K26" s="156">
        <v>0.38862</v>
      </c>
      <c r="L26" s="156">
        <v>0.7017899999999999</v>
      </c>
      <c r="M26" s="156">
        <v>0.68152</v>
      </c>
      <c r="N26" s="156">
        <v>2.41235</v>
      </c>
      <c r="O26" s="156">
        <v>5.261850000000001</v>
      </c>
      <c r="P26" s="156">
        <v>6.68757</v>
      </c>
      <c r="Q26" s="92">
        <v>38.75412</v>
      </c>
    </row>
    <row r="27" spans="1:17" ht="15.75" thickBot="1">
      <c r="A27" s="66"/>
      <c r="B27" s="66"/>
      <c r="C27" s="69" t="s">
        <v>43</v>
      </c>
      <c r="D27" s="175" t="s">
        <v>38</v>
      </c>
      <c r="E27" s="125">
        <v>24.251260000000002</v>
      </c>
      <c r="F27" s="114">
        <v>20.93777</v>
      </c>
      <c r="G27" s="114">
        <v>18.941969999999998</v>
      </c>
      <c r="H27" s="114">
        <v>5.80781</v>
      </c>
      <c r="I27" s="114">
        <v>2.30815</v>
      </c>
      <c r="J27" s="114">
        <v>2.04024</v>
      </c>
      <c r="K27" s="114">
        <v>1.37302</v>
      </c>
      <c r="L27" s="114">
        <v>2.30171</v>
      </c>
      <c r="M27" s="114">
        <v>2.23523</v>
      </c>
      <c r="N27" s="114">
        <v>7.856120000000001</v>
      </c>
      <c r="O27" s="114">
        <v>17.236200000000004</v>
      </c>
      <c r="P27" s="114">
        <v>21.96724</v>
      </c>
      <c r="Q27" s="94">
        <v>127.25672</v>
      </c>
    </row>
    <row r="28" spans="1:17" ht="15.75" thickBot="1">
      <c r="A28" s="66"/>
      <c r="B28" s="66"/>
      <c r="C28" s="176" t="s">
        <v>44</v>
      </c>
      <c r="D28" s="177" t="s">
        <v>45</v>
      </c>
      <c r="E28" s="178">
        <v>153.78866323986287</v>
      </c>
      <c r="F28" s="179">
        <v>155.56629764695492</v>
      </c>
      <c r="G28" s="179">
        <v>156.8501475635446</v>
      </c>
      <c r="H28" s="179">
        <v>165.2340116741841</v>
      </c>
      <c r="I28" s="179">
        <v>162.9731304347826</v>
      </c>
      <c r="J28" s="179">
        <v>162.97313043478266</v>
      </c>
      <c r="K28" s="179">
        <v>173.0464223602484</v>
      </c>
      <c r="L28" s="179">
        <v>162.77561490683226</v>
      </c>
      <c r="M28" s="179">
        <v>162.2818260869565</v>
      </c>
      <c r="N28" s="179">
        <v>163.93399139146723</v>
      </c>
      <c r="O28" s="179">
        <v>158.23275769702877</v>
      </c>
      <c r="P28" s="179">
        <v>155.17126366839722</v>
      </c>
      <c r="Q28" s="83">
        <v>158.00066742474306</v>
      </c>
    </row>
    <row r="29" spans="1:17" ht="15.75" thickBot="1">
      <c r="A29" s="338" t="s">
        <v>46</v>
      </c>
      <c r="B29" s="339"/>
      <c r="C29" s="180" t="s">
        <v>25</v>
      </c>
      <c r="D29" s="181" t="s">
        <v>26</v>
      </c>
      <c r="E29" s="126">
        <v>19.701426976740535</v>
      </c>
      <c r="F29" s="127">
        <v>17.322630276475575</v>
      </c>
      <c r="G29" s="127">
        <v>15.99241895228921</v>
      </c>
      <c r="H29" s="127">
        <v>6.330178583237268</v>
      </c>
      <c r="I29" s="127">
        <v>3.9142104196800003</v>
      </c>
      <c r="J29" s="127">
        <v>3.124043345423479</v>
      </c>
      <c r="K29" s="127">
        <v>2.833937997388198</v>
      </c>
      <c r="L29" s="127">
        <v>3.898568759119129</v>
      </c>
      <c r="M29" s="127">
        <v>3.774443211771304</v>
      </c>
      <c r="N29" s="127">
        <v>7.8920028680170695</v>
      </c>
      <c r="O29" s="127">
        <v>14.746703085308987</v>
      </c>
      <c r="P29" s="128">
        <v>18.179932146898036</v>
      </c>
      <c r="Q29" s="87">
        <v>117.71049662234881</v>
      </c>
    </row>
    <row r="30" spans="1:17" ht="15">
      <c r="A30" s="340"/>
      <c r="B30" s="341"/>
      <c r="C30" s="169" t="s">
        <v>39</v>
      </c>
      <c r="D30" s="182"/>
      <c r="E30" s="129">
        <v>15.965019137603901</v>
      </c>
      <c r="F30" s="130">
        <v>14.059424947143755</v>
      </c>
      <c r="G30" s="130">
        <v>13.015980360076167</v>
      </c>
      <c r="H30" s="130">
        <v>5.36915443857858</v>
      </c>
      <c r="I30" s="130">
        <v>3.537960872370435</v>
      </c>
      <c r="J30" s="130">
        <v>2.7914999322339136</v>
      </c>
      <c r="K30" s="130">
        <v>2.596253544883726</v>
      </c>
      <c r="L30" s="130">
        <v>3.5238234829683215</v>
      </c>
      <c r="M30" s="130">
        <v>3.4116264875521733</v>
      </c>
      <c r="N30" s="130">
        <v>6.602084978073482</v>
      </c>
      <c r="O30" s="130">
        <v>12.014450588327081</v>
      </c>
      <c r="P30" s="131">
        <v>14.764995906577875</v>
      </c>
      <c r="Q30" s="91">
        <v>97.6522746763894</v>
      </c>
    </row>
    <row r="31" spans="1:17" ht="15">
      <c r="A31" s="340"/>
      <c r="B31" s="341"/>
      <c r="C31" s="68" t="s">
        <v>27</v>
      </c>
      <c r="D31" s="183" t="s">
        <v>26</v>
      </c>
      <c r="E31" s="132">
        <v>2.1264716945026834</v>
      </c>
      <c r="F31" s="89">
        <v>1.9396637859734422</v>
      </c>
      <c r="G31" s="89">
        <v>1.839236681246538</v>
      </c>
      <c r="H31" s="89">
        <v>0.8869030105191245</v>
      </c>
      <c r="I31" s="89">
        <v>0.5785334188600406</v>
      </c>
      <c r="J31" s="89">
        <v>0.45677660448406376</v>
      </c>
      <c r="K31" s="89">
        <v>0.4372324510039527</v>
      </c>
      <c r="L31" s="89">
        <v>0.5905613666364986</v>
      </c>
      <c r="M31" s="89">
        <v>0.5877017270092142</v>
      </c>
      <c r="N31" s="89">
        <v>1.1004383518882719</v>
      </c>
      <c r="O31" s="89">
        <v>1.709539808783898</v>
      </c>
      <c r="P31" s="133">
        <v>2.042190044479927</v>
      </c>
      <c r="Q31" s="91">
        <v>14.295248945387655</v>
      </c>
    </row>
    <row r="32" spans="1:17" ht="15">
      <c r="A32" s="340"/>
      <c r="B32" s="341"/>
      <c r="C32" s="68" t="s">
        <v>28</v>
      </c>
      <c r="D32" s="183" t="s">
        <v>26</v>
      </c>
      <c r="E32" s="184">
        <v>13.838547443101218</v>
      </c>
      <c r="F32" s="156">
        <v>12.119761161170313</v>
      </c>
      <c r="G32" s="156">
        <v>11.176743678829629</v>
      </c>
      <c r="H32" s="156">
        <v>4.482251428059455</v>
      </c>
      <c r="I32" s="156">
        <v>2.9594274535103944</v>
      </c>
      <c r="J32" s="156">
        <v>2.33472332774985</v>
      </c>
      <c r="K32" s="156">
        <v>2.1590210938797734</v>
      </c>
      <c r="L32" s="156">
        <v>2.933262116331823</v>
      </c>
      <c r="M32" s="156">
        <v>2.823924760542959</v>
      </c>
      <c r="N32" s="156">
        <v>5.50164662618521</v>
      </c>
      <c r="O32" s="156">
        <v>10.304910779543183</v>
      </c>
      <c r="P32" s="185">
        <v>12.722805862097948</v>
      </c>
      <c r="Q32" s="92">
        <v>83.35702573100176</v>
      </c>
    </row>
    <row r="33" spans="1:17" ht="15.75" thickBot="1">
      <c r="A33" s="340"/>
      <c r="B33" s="341"/>
      <c r="C33" s="186" t="s">
        <v>29</v>
      </c>
      <c r="D33" s="187" t="s">
        <v>26</v>
      </c>
      <c r="E33" s="188"/>
      <c r="F33" s="161"/>
      <c r="G33" s="161"/>
      <c r="H33" s="161"/>
      <c r="I33" s="161"/>
      <c r="J33" s="161"/>
      <c r="K33" s="161"/>
      <c r="L33" s="161"/>
      <c r="M33" s="161"/>
      <c r="N33" s="161"/>
      <c r="O33" s="161"/>
      <c r="P33" s="189"/>
      <c r="Q33" s="94">
        <v>0</v>
      </c>
    </row>
    <row r="34" spans="1:17" ht="15">
      <c r="A34" s="340"/>
      <c r="B34" s="341"/>
      <c r="C34" s="169" t="s">
        <v>40</v>
      </c>
      <c r="D34" s="182"/>
      <c r="E34" s="129">
        <v>0.0068389818542767015</v>
      </c>
      <c r="F34" s="130">
        <v>0.005993969448337174</v>
      </c>
      <c r="G34" s="130">
        <v>0.005387802568807756</v>
      </c>
      <c r="H34" s="130">
        <v>0.0013763993172459536</v>
      </c>
      <c r="I34" s="130">
        <v>8.311629652173912E-05</v>
      </c>
      <c r="J34" s="130">
        <v>3.911355130434783E-05</v>
      </c>
      <c r="K34" s="130">
        <v>8.825367540372669E-05</v>
      </c>
      <c r="L34" s="130">
        <v>8.301556360248446E-05</v>
      </c>
      <c r="M34" s="130">
        <v>7.951809478260869E-05</v>
      </c>
      <c r="N34" s="130">
        <v>0.0020327814932541936</v>
      </c>
      <c r="O34" s="130">
        <v>0.004921038764377595</v>
      </c>
      <c r="P34" s="131">
        <v>0.006251850213199724</v>
      </c>
      <c r="Q34" s="91">
        <v>0.033175840841113996</v>
      </c>
    </row>
    <row r="35" spans="1:17" ht="15">
      <c r="A35" s="340"/>
      <c r="B35" s="341"/>
      <c r="C35" s="68" t="s">
        <v>27</v>
      </c>
      <c r="D35" s="183" t="s">
        <v>26</v>
      </c>
      <c r="E35" s="132">
        <v>0.0009450179111247792</v>
      </c>
      <c r="F35" s="89">
        <v>0.0008566569004337206</v>
      </c>
      <c r="G35" s="89">
        <v>0.0007879380621861496</v>
      </c>
      <c r="H35" s="89">
        <v>0.00023396898253554878</v>
      </c>
      <c r="I35" s="89">
        <v>1.3991189576224614E-05</v>
      </c>
      <c r="J35" s="89">
        <v>6.588348728664088E-06</v>
      </c>
      <c r="K35" s="89">
        <v>1.528481835691946E-05</v>
      </c>
      <c r="L35" s="89">
        <v>1.4310110456878673E-05</v>
      </c>
      <c r="M35" s="89">
        <v>1.4076696612720652E-05</v>
      </c>
      <c r="N35" s="89">
        <v>0.0003485676220520422</v>
      </c>
      <c r="O35" s="89">
        <v>0.0007244920082845148</v>
      </c>
      <c r="P35" s="133">
        <v>0.0008956957431933803</v>
      </c>
      <c r="Q35" s="91">
        <v>0.0048565883935415425</v>
      </c>
    </row>
    <row r="36" spans="1:17" ht="15">
      <c r="A36" s="340"/>
      <c r="B36" s="341"/>
      <c r="C36" s="68" t="s">
        <v>28</v>
      </c>
      <c r="D36" s="183" t="s">
        <v>26</v>
      </c>
      <c r="E36" s="184">
        <v>0.005893963943151922</v>
      </c>
      <c r="F36" s="156">
        <v>0.005137312547903453</v>
      </c>
      <c r="G36" s="156">
        <v>0.004599864506621606</v>
      </c>
      <c r="H36" s="156">
        <v>0.0011424303347104048</v>
      </c>
      <c r="I36" s="156">
        <v>6.912510694551451E-05</v>
      </c>
      <c r="J36" s="156">
        <v>3.2525202575683744E-05</v>
      </c>
      <c r="K36" s="156">
        <v>7.296885704680723E-05</v>
      </c>
      <c r="L36" s="156">
        <v>6.870545314560578E-05</v>
      </c>
      <c r="M36" s="156">
        <v>6.544139816988804E-05</v>
      </c>
      <c r="N36" s="156">
        <v>0.0016842138712021514</v>
      </c>
      <c r="O36" s="156">
        <v>0.00419654675609308</v>
      </c>
      <c r="P36" s="185">
        <v>0.005356154470006344</v>
      </c>
      <c r="Q36" s="92">
        <v>0.02831925244757247</v>
      </c>
    </row>
    <row r="37" spans="1:42" ht="15.75" thickBot="1">
      <c r="A37" s="340"/>
      <c r="B37" s="341"/>
      <c r="C37" s="190" t="s">
        <v>29</v>
      </c>
      <c r="D37" s="191" t="s">
        <v>26</v>
      </c>
      <c r="E37" s="192"/>
      <c r="F37" s="193"/>
      <c r="G37" s="193"/>
      <c r="H37" s="193"/>
      <c r="I37" s="193"/>
      <c r="J37" s="193"/>
      <c r="K37" s="193"/>
      <c r="L37" s="193"/>
      <c r="M37" s="193"/>
      <c r="N37" s="193"/>
      <c r="O37" s="193"/>
      <c r="P37" s="194"/>
      <c r="Q37" s="134">
        <v>0</v>
      </c>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row>
    <row r="38" spans="1:42" ht="15">
      <c r="A38" s="340"/>
      <c r="B38" s="342"/>
      <c r="C38" s="71" t="s">
        <v>47</v>
      </c>
      <c r="D38" s="195"/>
      <c r="E38" s="135">
        <v>2.6018473549508694</v>
      </c>
      <c r="F38" s="85">
        <v>2.2661902616903453</v>
      </c>
      <c r="G38" s="85">
        <v>2.06490866515193</v>
      </c>
      <c r="H38" s="85">
        <v>0.664779389808278</v>
      </c>
      <c r="I38" s="85">
        <v>0.2614740904695652</v>
      </c>
      <c r="J38" s="85">
        <v>0.2263012294591305</v>
      </c>
      <c r="K38" s="85">
        <v>0.17034689817142853</v>
      </c>
      <c r="L38" s="85">
        <v>0.26042796180173905</v>
      </c>
      <c r="M38" s="85">
        <v>0.2521388960095652</v>
      </c>
      <c r="N38" s="85">
        <v>0.8924189443171276</v>
      </c>
      <c r="O38" s="85">
        <v>1.8947344221294167</v>
      </c>
      <c r="P38" s="136">
        <v>2.3709657023360986</v>
      </c>
      <c r="Q38" s="91">
        <v>13.926533816295494</v>
      </c>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row>
    <row r="39" spans="1:42" ht="15">
      <c r="A39" s="340"/>
      <c r="B39" s="342"/>
      <c r="C39" s="68" t="s">
        <v>27</v>
      </c>
      <c r="D39" s="183" t="s">
        <v>26</v>
      </c>
      <c r="E39" s="132">
        <v>0.35337461787749325</v>
      </c>
      <c r="F39" s="89">
        <v>0.31855503285128584</v>
      </c>
      <c r="G39" s="89">
        <v>0.29714581834647613</v>
      </c>
      <c r="H39" s="89">
        <v>0.11148965433630098</v>
      </c>
      <c r="I39" s="89">
        <v>0.04341806973992682</v>
      </c>
      <c r="J39" s="89">
        <v>0.03760228832003698</v>
      </c>
      <c r="K39" s="89">
        <v>0.029116311996252503</v>
      </c>
      <c r="L39" s="89">
        <v>0.04430093021863518</v>
      </c>
      <c r="M39" s="89">
        <v>0.04406565136825685</v>
      </c>
      <c r="N39" s="89">
        <v>0.15099755364622658</v>
      </c>
      <c r="O39" s="89">
        <v>0.27451656565965177</v>
      </c>
      <c r="P39" s="133">
        <v>0.3341131582501786</v>
      </c>
      <c r="Q39" s="91">
        <v>2.0386956526107216</v>
      </c>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row>
    <row r="40" spans="1:42" ht="15">
      <c r="A40" s="340"/>
      <c r="B40" s="342"/>
      <c r="C40" s="68" t="s">
        <v>28</v>
      </c>
      <c r="D40" s="183" t="s">
        <v>26</v>
      </c>
      <c r="E40" s="184">
        <v>2.248472737073376</v>
      </c>
      <c r="F40" s="156">
        <v>1.9476352288390595</v>
      </c>
      <c r="G40" s="156">
        <v>1.7677628468054538</v>
      </c>
      <c r="H40" s="156">
        <v>0.553289735471977</v>
      </c>
      <c r="I40" s="156">
        <v>0.2180560207296384</v>
      </c>
      <c r="J40" s="156">
        <v>0.18869894113909352</v>
      </c>
      <c r="K40" s="156">
        <v>0.14123058617517603</v>
      </c>
      <c r="L40" s="156">
        <v>0.21612703158310387</v>
      </c>
      <c r="M40" s="156">
        <v>0.20807324464130833</v>
      </c>
      <c r="N40" s="156">
        <v>0.7414213906709011</v>
      </c>
      <c r="O40" s="156">
        <v>1.620217856469765</v>
      </c>
      <c r="P40" s="185">
        <v>2.03685254408592</v>
      </c>
      <c r="Q40" s="92">
        <v>11.887838163684773</v>
      </c>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row>
    <row r="41" spans="1:42" ht="15.75" thickBot="1">
      <c r="A41" s="340"/>
      <c r="B41" s="342"/>
      <c r="C41" s="196" t="s">
        <v>29</v>
      </c>
      <c r="D41" s="197" t="s">
        <v>26</v>
      </c>
      <c r="E41" s="198"/>
      <c r="F41" s="199"/>
      <c r="G41" s="199"/>
      <c r="H41" s="199"/>
      <c r="I41" s="199"/>
      <c r="J41" s="199"/>
      <c r="K41" s="199"/>
      <c r="L41" s="199"/>
      <c r="M41" s="199"/>
      <c r="N41" s="199"/>
      <c r="O41" s="199"/>
      <c r="P41" s="200"/>
      <c r="Q41" s="137">
        <v>0</v>
      </c>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row>
    <row r="42" spans="1:42" ht="15">
      <c r="A42" s="340"/>
      <c r="B42" s="341"/>
      <c r="C42" s="169" t="s">
        <v>48</v>
      </c>
      <c r="D42" s="182"/>
      <c r="E42" s="129">
        <v>1.1277215023314877</v>
      </c>
      <c r="F42" s="130">
        <v>0.9910210981931381</v>
      </c>
      <c r="G42" s="130">
        <v>0.9061421244923048</v>
      </c>
      <c r="H42" s="130">
        <v>0.29486835553316526</v>
      </c>
      <c r="I42" s="130">
        <v>0.11469234054347825</v>
      </c>
      <c r="J42" s="130">
        <v>0.10620307017913047</v>
      </c>
      <c r="K42" s="130">
        <v>0.06724930065763973</v>
      </c>
      <c r="L42" s="130">
        <v>0.1142342987854658</v>
      </c>
      <c r="M42" s="130">
        <v>0.11059831011478259</v>
      </c>
      <c r="N42" s="130">
        <v>0.39546616413320596</v>
      </c>
      <c r="O42" s="130">
        <v>0.832597036088111</v>
      </c>
      <c r="P42" s="131">
        <v>1.0377186877708633</v>
      </c>
      <c r="Q42" s="138">
        <v>6.098512288822772</v>
      </c>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row>
    <row r="43" spans="1:42" ht="15">
      <c r="A43" s="340"/>
      <c r="B43" s="341"/>
      <c r="C43" s="68" t="s">
        <v>27</v>
      </c>
      <c r="D43" s="183" t="s">
        <v>26</v>
      </c>
      <c r="E43" s="132">
        <v>0.15311012805834634</v>
      </c>
      <c r="F43" s="89">
        <v>0.13925969802100868</v>
      </c>
      <c r="G43" s="89">
        <v>0.13035373148659823</v>
      </c>
      <c r="H43" s="89">
        <v>0.04943870069837819</v>
      </c>
      <c r="I43" s="89">
        <v>0.019039551206223207</v>
      </c>
      <c r="J43" s="89">
        <v>0.017641884252570086</v>
      </c>
      <c r="K43" s="89">
        <v>0.011491439500798423</v>
      </c>
      <c r="L43" s="89">
        <v>0.01942699435839361</v>
      </c>
      <c r="M43" s="89">
        <v>0.019323973362238872</v>
      </c>
      <c r="N43" s="89">
        <v>0.06689498660112947</v>
      </c>
      <c r="O43" s="89">
        <v>0.12059090776394599</v>
      </c>
      <c r="P43" s="133">
        <v>0.1461850004094447</v>
      </c>
      <c r="Q43" s="91">
        <v>0.8927569957190759</v>
      </c>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row>
    <row r="44" spans="1:42" ht="15">
      <c r="A44" s="340"/>
      <c r="B44" s="341"/>
      <c r="C44" s="68" t="s">
        <v>28</v>
      </c>
      <c r="D44" s="183" t="s">
        <v>26</v>
      </c>
      <c r="E44" s="184">
        <v>0.9746113742731414</v>
      </c>
      <c r="F44" s="156">
        <v>0.8517614001721294</v>
      </c>
      <c r="G44" s="156">
        <v>0.7757883930057066</v>
      </c>
      <c r="H44" s="156">
        <v>0.24542965483478707</v>
      </c>
      <c r="I44" s="156">
        <v>0.09565278933725505</v>
      </c>
      <c r="J44" s="156">
        <v>0.08856118592656038</v>
      </c>
      <c r="K44" s="156">
        <v>0.05575786115684131</v>
      </c>
      <c r="L44" s="156">
        <v>0.09480730442707219</v>
      </c>
      <c r="M44" s="156">
        <v>0.09127433675254372</v>
      </c>
      <c r="N44" s="156">
        <v>0.3285711775320765</v>
      </c>
      <c r="O44" s="156">
        <v>0.712006128324165</v>
      </c>
      <c r="P44" s="185">
        <v>0.8915336873614186</v>
      </c>
      <c r="Q44" s="92">
        <v>5.205755293103697</v>
      </c>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row>
    <row r="45" spans="1:42" ht="15">
      <c r="A45" s="340"/>
      <c r="B45" s="341"/>
      <c r="C45" s="68" t="s">
        <v>29</v>
      </c>
      <c r="D45" s="183" t="s">
        <v>26</v>
      </c>
      <c r="E45" s="184"/>
      <c r="F45" s="156"/>
      <c r="G45" s="156"/>
      <c r="H45" s="156"/>
      <c r="I45" s="156"/>
      <c r="J45" s="156"/>
      <c r="K45" s="156"/>
      <c r="L45" s="156"/>
      <c r="M45" s="156"/>
      <c r="N45" s="156"/>
      <c r="O45" s="156"/>
      <c r="P45" s="185"/>
      <c r="Q45" s="92">
        <v>0</v>
      </c>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row>
    <row r="46" spans="1:42" ht="15.75" thickBot="1">
      <c r="A46" s="343"/>
      <c r="B46" s="344"/>
      <c r="C46" s="186" t="s">
        <v>30</v>
      </c>
      <c r="D46" s="187" t="s">
        <v>26</v>
      </c>
      <c r="E46" s="188"/>
      <c r="F46" s="161"/>
      <c r="G46" s="161"/>
      <c r="H46" s="161"/>
      <c r="I46" s="161"/>
      <c r="J46" s="161"/>
      <c r="K46" s="161"/>
      <c r="L46" s="161"/>
      <c r="M46" s="161"/>
      <c r="N46" s="161"/>
      <c r="O46" s="161"/>
      <c r="P46" s="189"/>
      <c r="Q46" s="94">
        <v>0</v>
      </c>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row>
  </sheetData>
  <sheetProtection/>
  <mergeCells count="7">
    <mergeCell ref="A2:B2"/>
    <mergeCell ref="A16:B20"/>
    <mergeCell ref="A3:D3"/>
    <mergeCell ref="A29:B46"/>
    <mergeCell ref="A6:B10"/>
    <mergeCell ref="A12:B15"/>
    <mergeCell ref="A21:D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04"/>
  <sheetViews>
    <sheetView zoomScalePageLayoutView="0" workbookViewId="0" topLeftCell="A85">
      <selection activeCell="A13" sqref="A13"/>
    </sheetView>
  </sheetViews>
  <sheetFormatPr defaultColWidth="9.140625" defaultRowHeight="15"/>
  <cols>
    <col min="1" max="1" width="56.00390625" style="0" customWidth="1"/>
    <col min="2" max="9" width="12.28125" style="0" customWidth="1"/>
  </cols>
  <sheetData>
    <row r="1" spans="1:9" ht="15">
      <c r="A1" s="327" t="s">
        <v>49</v>
      </c>
      <c r="B1" s="327"/>
      <c r="C1" s="327"/>
      <c r="D1" s="327"/>
      <c r="E1" s="327"/>
      <c r="F1" s="327"/>
      <c r="G1" s="327"/>
      <c r="H1" s="1"/>
      <c r="I1" s="1"/>
    </row>
    <row r="2" spans="1:9" ht="15.75" thickBot="1">
      <c r="A2" s="327" t="s">
        <v>50</v>
      </c>
      <c r="B2" s="327"/>
      <c r="C2" s="327"/>
      <c r="D2" s="327"/>
      <c r="E2" s="327"/>
      <c r="F2" s="327"/>
      <c r="G2" s="327"/>
      <c r="H2" s="1"/>
      <c r="I2" s="1"/>
    </row>
    <row r="3" spans="1:9" ht="15">
      <c r="A3" s="328" t="s">
        <v>51</v>
      </c>
      <c r="B3" s="352" t="s">
        <v>52</v>
      </c>
      <c r="C3" s="354" t="s">
        <v>53</v>
      </c>
      <c r="D3" s="354" t="s">
        <v>54</v>
      </c>
      <c r="E3" s="354" t="s">
        <v>55</v>
      </c>
      <c r="F3" s="354"/>
      <c r="G3" s="356"/>
      <c r="H3" s="325" t="s">
        <v>56</v>
      </c>
      <c r="I3" s="325" t="s">
        <v>57</v>
      </c>
    </row>
    <row r="4" spans="1:9" ht="52.5" customHeight="1" thickBot="1">
      <c r="A4" s="351"/>
      <c r="B4" s="353"/>
      <c r="C4" s="355"/>
      <c r="D4" s="355"/>
      <c r="E4" s="2" t="s">
        <v>58</v>
      </c>
      <c r="F4" s="3" t="s">
        <v>59</v>
      </c>
      <c r="G4" s="19" t="s">
        <v>60</v>
      </c>
      <c r="H4" s="326"/>
      <c r="I4" s="326"/>
    </row>
    <row r="5" spans="1:9" ht="15.75" thickBot="1">
      <c r="A5" s="28" t="s">
        <v>61</v>
      </c>
      <c r="B5" s="14">
        <v>1524518.7054796005</v>
      </c>
      <c r="C5" s="26">
        <v>1876572.0536993248</v>
      </c>
      <c r="D5" s="26">
        <v>1974688.0969851818</v>
      </c>
      <c r="E5" s="26">
        <v>0</v>
      </c>
      <c r="F5" s="26">
        <v>0</v>
      </c>
      <c r="G5" s="27">
        <v>2439156.697026724</v>
      </c>
      <c r="H5" s="30">
        <v>-482697.5175652026</v>
      </c>
      <c r="I5" s="29">
        <v>1956459.1794615213</v>
      </c>
    </row>
    <row r="6" spans="1:9" ht="15">
      <c r="A6" s="4" t="s">
        <v>62</v>
      </c>
      <c r="B6" s="5">
        <v>36283.73978683728</v>
      </c>
      <c r="C6" s="31">
        <v>34495.68678870525</v>
      </c>
      <c r="D6" s="31">
        <v>41220.79527666442</v>
      </c>
      <c r="E6" s="31"/>
      <c r="F6" s="31"/>
      <c r="G6" s="32">
        <v>86983.62653115606</v>
      </c>
      <c r="H6" s="41">
        <v>-34398.41119420367</v>
      </c>
      <c r="I6" s="36">
        <v>52585.21533695242</v>
      </c>
    </row>
    <row r="7" spans="1:9" ht="38.25">
      <c r="A7" s="37" t="s">
        <v>63</v>
      </c>
      <c r="B7" s="51">
        <v>16552.272670000002</v>
      </c>
      <c r="C7" s="52">
        <v>6028.900000000005</v>
      </c>
      <c r="D7" s="52">
        <v>6120</v>
      </c>
      <c r="E7" s="52"/>
      <c r="F7" s="24"/>
      <c r="G7" s="55">
        <v>46026.43667000001</v>
      </c>
      <c r="H7" s="34">
        <v>-21903.918333047593</v>
      </c>
      <c r="I7" s="42">
        <v>24122.518336952417</v>
      </c>
    </row>
    <row r="8" spans="1:9" ht="15">
      <c r="A8" s="39" t="s">
        <v>64</v>
      </c>
      <c r="B8" s="51">
        <v>6050.30953</v>
      </c>
      <c r="C8" s="52">
        <v>12048.995377940631</v>
      </c>
      <c r="D8" s="52">
        <v>15279.223276363635</v>
      </c>
      <c r="E8" s="24"/>
      <c r="F8" s="24"/>
      <c r="G8" s="55">
        <v>17939.405002263753</v>
      </c>
      <c r="H8" s="34">
        <v>-2406.4390022637526</v>
      </c>
      <c r="I8" s="42">
        <v>15532.966</v>
      </c>
    </row>
    <row r="9" spans="1:9" ht="25.5">
      <c r="A9" s="39" t="s">
        <v>65</v>
      </c>
      <c r="B9" s="51">
        <v>1306.75796</v>
      </c>
      <c r="C9" s="52">
        <v>1515.1</v>
      </c>
      <c r="D9" s="52">
        <v>1791.5243600000001</v>
      </c>
      <c r="E9" s="24"/>
      <c r="F9" s="24"/>
      <c r="G9" s="55">
        <v>2140.2753959218603</v>
      </c>
      <c r="H9" s="34">
        <v>-421.08539592186025</v>
      </c>
      <c r="I9" s="42">
        <v>1719.19</v>
      </c>
    </row>
    <row r="10" spans="1:9" ht="102">
      <c r="A10" s="39" t="s">
        <v>66</v>
      </c>
      <c r="B10" s="51">
        <v>6758.63564</v>
      </c>
      <c r="C10" s="52">
        <v>7429.7</v>
      </c>
      <c r="D10" s="52">
        <v>8090.369156666664</v>
      </c>
      <c r="E10" s="24"/>
      <c r="F10" s="24"/>
      <c r="G10" s="55">
        <v>8806.93428260467</v>
      </c>
      <c r="H10" s="34">
        <v>-5825.00428260467</v>
      </c>
      <c r="I10" s="42">
        <v>2981.93</v>
      </c>
    </row>
    <row r="11" spans="1:9" ht="51">
      <c r="A11" s="39" t="s">
        <v>67</v>
      </c>
      <c r="B11" s="51">
        <v>431.23472999999996</v>
      </c>
      <c r="C11" s="52">
        <v>562.88768</v>
      </c>
      <c r="D11" s="52">
        <v>602.08917</v>
      </c>
      <c r="E11" s="24"/>
      <c r="F11" s="24"/>
      <c r="G11" s="55">
        <v>770.5912652400001</v>
      </c>
      <c r="H11" s="34">
        <v>-150.8512652400001</v>
      </c>
      <c r="I11" s="42">
        <v>619.74</v>
      </c>
    </row>
    <row r="12" spans="1:9" ht="38.25">
      <c r="A12" s="39" t="s">
        <v>68</v>
      </c>
      <c r="B12" s="51">
        <v>35.0254</v>
      </c>
      <c r="C12" s="52">
        <v>29.836560000000002</v>
      </c>
      <c r="D12" s="52">
        <v>31</v>
      </c>
      <c r="E12" s="24"/>
      <c r="F12" s="24"/>
      <c r="G12" s="55">
        <v>60.5120977</v>
      </c>
      <c r="H12" s="34">
        <v>-25.125097699999998</v>
      </c>
      <c r="I12" s="42">
        <v>35.387</v>
      </c>
    </row>
    <row r="13" spans="1:9" ht="15">
      <c r="A13" s="39" t="s">
        <v>69</v>
      </c>
      <c r="B13" s="51">
        <v>217.34694</v>
      </c>
      <c r="C13" s="52">
        <v>194.108</v>
      </c>
      <c r="D13" s="52">
        <v>285.60708</v>
      </c>
      <c r="E13" s="24"/>
      <c r="F13" s="24"/>
      <c r="G13" s="55">
        <v>323.629041</v>
      </c>
      <c r="H13" s="34">
        <v>-29.688041</v>
      </c>
      <c r="I13" s="42">
        <v>293.941</v>
      </c>
    </row>
    <row r="14" spans="1:9" ht="15">
      <c r="A14" s="39" t="s">
        <v>70</v>
      </c>
      <c r="B14" s="51">
        <v>5.41042</v>
      </c>
      <c r="C14" s="52">
        <v>79.42798615539883</v>
      </c>
      <c r="D14" s="52">
        <v>88.32288211630414</v>
      </c>
      <c r="E14" s="24"/>
      <c r="F14" s="24"/>
      <c r="G14" s="55">
        <v>90.412606125</v>
      </c>
      <c r="H14" s="34">
        <v>-10.98260612499999</v>
      </c>
      <c r="I14" s="42">
        <v>79.43</v>
      </c>
    </row>
    <row r="15" spans="1:9" ht="15">
      <c r="A15" s="40" t="s">
        <v>71</v>
      </c>
      <c r="B15" s="51">
        <v>362.75939999999997</v>
      </c>
      <c r="C15" s="52">
        <v>456.16893</v>
      </c>
      <c r="D15" s="52">
        <v>463.22504999999995</v>
      </c>
      <c r="E15" s="24"/>
      <c r="F15" s="24"/>
      <c r="G15" s="55">
        <v>502.2924500000001</v>
      </c>
      <c r="H15" s="34">
        <v>-34.07445000000007</v>
      </c>
      <c r="I15" s="42">
        <v>468.218</v>
      </c>
    </row>
    <row r="16" spans="1:9" ht="15.75" thickBot="1">
      <c r="A16" s="38" t="s">
        <v>72</v>
      </c>
      <c r="B16" s="53">
        <v>4563.987096837277</v>
      </c>
      <c r="C16" s="54">
        <v>6150.562254609215</v>
      </c>
      <c r="D16" s="54">
        <v>8469.434301517822</v>
      </c>
      <c r="E16" s="25"/>
      <c r="F16" s="25"/>
      <c r="G16" s="56">
        <v>10323.137720300792</v>
      </c>
      <c r="H16" s="35">
        <v>-3591.242720300792</v>
      </c>
      <c r="I16" s="43">
        <v>6731.895</v>
      </c>
    </row>
    <row r="17" spans="1:9" ht="15">
      <c r="A17" s="4" t="s">
        <v>73</v>
      </c>
      <c r="B17" s="5">
        <v>24443.645733162735</v>
      </c>
      <c r="C17" s="31">
        <v>31109.650466</v>
      </c>
      <c r="D17" s="31">
        <v>33148.60611089252</v>
      </c>
      <c r="E17" s="31">
        <v>0</v>
      </c>
      <c r="F17" s="31">
        <v>0</v>
      </c>
      <c r="G17" s="32">
        <v>66552.68608724631</v>
      </c>
      <c r="H17" s="44">
        <v>-37053.431594032074</v>
      </c>
      <c r="I17" s="36">
        <v>29499.25449321423</v>
      </c>
    </row>
    <row r="18" spans="1:9" ht="76.5">
      <c r="A18" s="39" t="s">
        <v>74</v>
      </c>
      <c r="B18" s="51">
        <v>1481.0357631627344</v>
      </c>
      <c r="C18" s="24">
        <v>2941.9</v>
      </c>
      <c r="D18" s="52">
        <v>3176.1540428989074</v>
      </c>
      <c r="E18" s="24"/>
      <c r="F18" s="24"/>
      <c r="G18" s="55">
        <v>5364.725721015455</v>
      </c>
      <c r="H18" s="34">
        <v>-1015.8457210154547</v>
      </c>
      <c r="I18" s="42">
        <v>4348.88</v>
      </c>
    </row>
    <row r="19" spans="1:9" ht="25.5">
      <c r="A19" s="39" t="s">
        <v>75</v>
      </c>
      <c r="B19" s="51">
        <v>11148.429300000003</v>
      </c>
      <c r="C19" s="24">
        <v>11222.850466</v>
      </c>
      <c r="D19" s="52">
        <v>11646.413444651356</v>
      </c>
      <c r="E19" s="24"/>
      <c r="F19" s="24"/>
      <c r="G19" s="55">
        <v>34920.5018</v>
      </c>
      <c r="H19" s="34">
        <v>-25122.997306785768</v>
      </c>
      <c r="I19" s="42">
        <v>9797.50449321423</v>
      </c>
    </row>
    <row r="20" spans="1:9" ht="63.75">
      <c r="A20" s="39" t="s">
        <v>76</v>
      </c>
      <c r="B20" s="51">
        <v>4928.739079999999</v>
      </c>
      <c r="C20" s="24">
        <v>8722.6</v>
      </c>
      <c r="D20" s="52">
        <v>9086.7396741</v>
      </c>
      <c r="E20" s="24"/>
      <c r="F20" s="24"/>
      <c r="G20" s="55">
        <v>11190.10651248</v>
      </c>
      <c r="H20" s="34">
        <v>-5189.156512480001</v>
      </c>
      <c r="I20" s="42">
        <v>6000.95</v>
      </c>
    </row>
    <row r="21" spans="1:9" ht="89.25">
      <c r="A21" s="39" t="s">
        <v>77</v>
      </c>
      <c r="B21" s="51">
        <v>1246.77967</v>
      </c>
      <c r="C21" s="24">
        <v>1165.9</v>
      </c>
      <c r="D21" s="52">
        <v>1437.6274199599998</v>
      </c>
      <c r="E21" s="24"/>
      <c r="F21" s="24"/>
      <c r="G21" s="55">
        <v>1880.4210028334999</v>
      </c>
      <c r="H21" s="34">
        <v>-297.59100283349994</v>
      </c>
      <c r="I21" s="42">
        <v>1582.83</v>
      </c>
    </row>
    <row r="22" spans="1:9" ht="51">
      <c r="A22" s="39" t="s">
        <v>78</v>
      </c>
      <c r="B22" s="51"/>
      <c r="C22" s="52"/>
      <c r="D22" s="52"/>
      <c r="E22" s="24"/>
      <c r="F22" s="24"/>
      <c r="G22" s="55"/>
      <c r="H22" s="34">
        <v>0</v>
      </c>
      <c r="I22" s="42">
        <v>0</v>
      </c>
    </row>
    <row r="23" spans="1:9" ht="76.5">
      <c r="A23" s="39" t="s">
        <v>79</v>
      </c>
      <c r="B23" s="51">
        <v>5638.66192</v>
      </c>
      <c r="C23" s="52">
        <v>7056.4</v>
      </c>
      <c r="D23" s="52">
        <v>7801.671529282254</v>
      </c>
      <c r="E23" s="24"/>
      <c r="F23" s="24"/>
      <c r="G23" s="55">
        <v>13196.931050917352</v>
      </c>
      <c r="H23" s="34">
        <v>-5427.841050917352</v>
      </c>
      <c r="I23" s="42">
        <v>7769.09</v>
      </c>
    </row>
    <row r="24" spans="1:9" ht="39" thickBot="1">
      <c r="A24" s="38" t="s">
        <v>80</v>
      </c>
      <c r="B24" s="53"/>
      <c r="C24" s="54"/>
      <c r="D24" s="54"/>
      <c r="E24" s="25"/>
      <c r="F24" s="25"/>
      <c r="G24" s="56"/>
      <c r="H24" s="35">
        <v>0</v>
      </c>
      <c r="I24" s="43">
        <v>0</v>
      </c>
    </row>
    <row r="25" spans="1:9" ht="15">
      <c r="A25" s="4" t="s">
        <v>81</v>
      </c>
      <c r="B25" s="5">
        <v>1268613.0431196003</v>
      </c>
      <c r="C25" s="31">
        <v>1574372.1363297417</v>
      </c>
      <c r="D25" s="31">
        <v>1656581.6668203338</v>
      </c>
      <c r="E25" s="31">
        <v>0</v>
      </c>
      <c r="F25" s="31">
        <v>0</v>
      </c>
      <c r="G25" s="32">
        <v>1949968.2199674705</v>
      </c>
      <c r="H25" s="44">
        <v>-353721.79195887246</v>
      </c>
      <c r="I25" s="36">
        <v>1596246.428008598</v>
      </c>
    </row>
    <row r="26" spans="1:9" ht="141" thickBot="1">
      <c r="A26" s="39" t="s">
        <v>82</v>
      </c>
      <c r="B26" s="51">
        <v>1268613.0431196003</v>
      </c>
      <c r="C26" s="52">
        <v>1574372.1363297417</v>
      </c>
      <c r="D26" s="52">
        <v>1656581.6668203338</v>
      </c>
      <c r="E26" s="24"/>
      <c r="F26" s="24"/>
      <c r="G26" s="33">
        <v>1949968.2199674705</v>
      </c>
      <c r="H26" s="34">
        <v>-353721.79195887246</v>
      </c>
      <c r="I26" s="42">
        <v>1596246.428008598</v>
      </c>
    </row>
    <row r="27" spans="1:9" ht="15">
      <c r="A27" s="4" t="s">
        <v>83</v>
      </c>
      <c r="B27" s="5">
        <v>1571.2495700000002</v>
      </c>
      <c r="C27" s="31">
        <v>1898.1899999999996</v>
      </c>
      <c r="D27" s="31">
        <v>2050.5999999999995</v>
      </c>
      <c r="E27" s="31">
        <v>0</v>
      </c>
      <c r="F27" s="31">
        <v>0</v>
      </c>
      <c r="G27" s="32">
        <v>2191.76367948216</v>
      </c>
      <c r="H27" s="44">
        <v>-201.06367948216007</v>
      </c>
      <c r="I27" s="36">
        <v>1990.7</v>
      </c>
    </row>
    <row r="28" spans="1:9" ht="39" thickBot="1">
      <c r="A28" s="39" t="s">
        <v>84</v>
      </c>
      <c r="B28" s="51">
        <v>1571.2495700000002</v>
      </c>
      <c r="C28" s="52">
        <v>1898.1899999999996</v>
      </c>
      <c r="D28" s="52">
        <v>2050.5999999999995</v>
      </c>
      <c r="E28" s="24"/>
      <c r="F28" s="24"/>
      <c r="G28" s="55">
        <v>2191.76367948216</v>
      </c>
      <c r="H28" s="34">
        <v>-201.06367948216007</v>
      </c>
      <c r="I28" s="42">
        <v>1990.7</v>
      </c>
    </row>
    <row r="29" spans="1:9" ht="15">
      <c r="A29" s="4" t="s">
        <v>85</v>
      </c>
      <c r="B29" s="5">
        <v>77316.97839000002</v>
      </c>
      <c r="C29" s="31">
        <v>85579.95</v>
      </c>
      <c r="D29" s="31">
        <v>85663.87206585638</v>
      </c>
      <c r="E29" s="31">
        <v>0</v>
      </c>
      <c r="F29" s="31">
        <v>0</v>
      </c>
      <c r="G29" s="32">
        <v>138056.70057613344</v>
      </c>
      <c r="H29" s="44">
        <v>-25956.200576133444</v>
      </c>
      <c r="I29" s="36">
        <v>112100.5</v>
      </c>
    </row>
    <row r="30" spans="1:9" ht="39" thickBot="1">
      <c r="A30" s="39" t="s">
        <v>86</v>
      </c>
      <c r="B30" s="51">
        <v>77316.97839000002</v>
      </c>
      <c r="C30" s="52">
        <v>85579.95</v>
      </c>
      <c r="D30" s="52">
        <v>85663.87206585638</v>
      </c>
      <c r="E30" s="24"/>
      <c r="F30" s="24"/>
      <c r="G30" s="55">
        <v>138056.70057613344</v>
      </c>
      <c r="H30" s="34">
        <v>-25956.200576133444</v>
      </c>
      <c r="I30" s="42">
        <v>112100.5</v>
      </c>
    </row>
    <row r="31" spans="1:9" ht="25.5">
      <c r="A31" s="4" t="s">
        <v>87</v>
      </c>
      <c r="B31" s="5">
        <v>16550.97239</v>
      </c>
      <c r="C31" s="31">
        <v>18827.589</v>
      </c>
      <c r="D31" s="31">
        <v>18846.051854488403</v>
      </c>
      <c r="E31" s="31">
        <v>0</v>
      </c>
      <c r="F31" s="31">
        <v>0</v>
      </c>
      <c r="G31" s="32">
        <v>30372.47412674936</v>
      </c>
      <c r="H31" s="44">
        <v>-5710.364126749359</v>
      </c>
      <c r="I31" s="36">
        <v>24662.11</v>
      </c>
    </row>
    <row r="32" spans="1:9" ht="39" thickBot="1">
      <c r="A32" s="39" t="s">
        <v>88</v>
      </c>
      <c r="B32" s="51">
        <v>16550.97239</v>
      </c>
      <c r="C32" s="52">
        <v>18827.589</v>
      </c>
      <c r="D32" s="52">
        <v>18846.051854488403</v>
      </c>
      <c r="E32" s="24"/>
      <c r="F32" s="24"/>
      <c r="G32" s="33">
        <v>30372.47412674936</v>
      </c>
      <c r="H32" s="34">
        <v>-5710.364126749359</v>
      </c>
      <c r="I32" s="42">
        <v>24662.11</v>
      </c>
    </row>
    <row r="33" spans="1:9" ht="15">
      <c r="A33" s="4" t="s">
        <v>89</v>
      </c>
      <c r="B33" s="5">
        <v>37905.86394</v>
      </c>
      <c r="C33" s="31">
        <v>47028.6418</v>
      </c>
      <c r="D33" s="31">
        <v>48638.16599999999</v>
      </c>
      <c r="E33" s="31">
        <v>0</v>
      </c>
      <c r="F33" s="31">
        <v>0</v>
      </c>
      <c r="G33" s="32">
        <v>50065.928270000004</v>
      </c>
      <c r="H33" s="44">
        <v>-852.7342700000008</v>
      </c>
      <c r="I33" s="36">
        <v>49213.194</v>
      </c>
    </row>
    <row r="34" spans="1:9" ht="26.25" thickBot="1">
      <c r="A34" s="39" t="s">
        <v>90</v>
      </c>
      <c r="B34" s="51">
        <v>37905.86394</v>
      </c>
      <c r="C34" s="52">
        <v>47028.6418</v>
      </c>
      <c r="D34" s="52">
        <v>48638.16599999999</v>
      </c>
      <c r="E34" s="24"/>
      <c r="F34" s="24"/>
      <c r="G34" s="55">
        <v>50065.928270000004</v>
      </c>
      <c r="H34" s="34">
        <v>-852.7342700000008</v>
      </c>
      <c r="I34" s="42">
        <v>49213.194</v>
      </c>
    </row>
    <row r="35" spans="1:9" ht="15">
      <c r="A35" s="4" t="s">
        <v>91</v>
      </c>
      <c r="B35" s="5">
        <v>61833.21255000001</v>
      </c>
      <c r="C35" s="31">
        <v>83260.20931487784</v>
      </c>
      <c r="D35" s="31">
        <v>88538.33885694621</v>
      </c>
      <c r="E35" s="31">
        <v>0</v>
      </c>
      <c r="F35" s="31">
        <v>0</v>
      </c>
      <c r="G35" s="32">
        <v>114965.29778848618</v>
      </c>
      <c r="H35" s="44">
        <v>-24803.520165729453</v>
      </c>
      <c r="I35" s="36">
        <v>90161.77762275672</v>
      </c>
    </row>
    <row r="36" spans="1:9" ht="63.75">
      <c r="A36" s="39" t="s">
        <v>92</v>
      </c>
      <c r="B36" s="6">
        <v>35717.461500000005</v>
      </c>
      <c r="C36" s="24">
        <v>48063.764200000005</v>
      </c>
      <c r="D36" s="24">
        <v>49730.0792499999</v>
      </c>
      <c r="E36" s="24">
        <v>0</v>
      </c>
      <c r="F36" s="24">
        <v>0</v>
      </c>
      <c r="G36" s="33">
        <v>71237.9477755</v>
      </c>
      <c r="H36" s="34">
        <v>-22870.728775499992</v>
      </c>
      <c r="I36" s="42">
        <v>48367.219000000005</v>
      </c>
    </row>
    <row r="37" spans="1:9" ht="15">
      <c r="A37" s="45" t="s">
        <v>93</v>
      </c>
      <c r="B37" s="57">
        <v>3218.15651</v>
      </c>
      <c r="C37" s="58">
        <v>3096.2142000000003</v>
      </c>
      <c r="D37" s="58">
        <v>3228.8350600000003</v>
      </c>
      <c r="E37" s="48"/>
      <c r="F37" s="48"/>
      <c r="G37" s="59">
        <v>4872.0631754999995</v>
      </c>
      <c r="H37" s="46">
        <v>-1797.4341754999996</v>
      </c>
      <c r="I37" s="47">
        <v>3074.629</v>
      </c>
    </row>
    <row r="38" spans="1:9" ht="25.5">
      <c r="A38" s="45" t="s">
        <v>94</v>
      </c>
      <c r="B38" s="57"/>
      <c r="C38" s="58"/>
      <c r="D38" s="58"/>
      <c r="E38" s="48"/>
      <c r="F38" s="48"/>
      <c r="G38" s="59"/>
      <c r="H38" s="46">
        <v>0</v>
      </c>
      <c r="I38" s="47">
        <v>0</v>
      </c>
    </row>
    <row r="39" spans="1:9" ht="15">
      <c r="A39" s="45" t="s">
        <v>95</v>
      </c>
      <c r="B39" s="57">
        <v>28923.9576</v>
      </c>
      <c r="C39" s="58">
        <v>41749.3</v>
      </c>
      <c r="D39" s="58">
        <v>42351.4941899999</v>
      </c>
      <c r="E39" s="48"/>
      <c r="F39" s="48"/>
      <c r="G39" s="59">
        <v>62214.609300000004</v>
      </c>
      <c r="H39" s="46">
        <v>-20465.3093</v>
      </c>
      <c r="I39" s="47">
        <v>41749.3</v>
      </c>
    </row>
    <row r="40" spans="1:9" ht="15">
      <c r="A40" s="45" t="s">
        <v>96</v>
      </c>
      <c r="B40" s="57"/>
      <c r="C40" s="58"/>
      <c r="D40" s="58"/>
      <c r="E40" s="48"/>
      <c r="F40" s="48"/>
      <c r="G40" s="59"/>
      <c r="H40" s="46">
        <v>0</v>
      </c>
      <c r="I40" s="47"/>
    </row>
    <row r="41" spans="1:9" ht="15">
      <c r="A41" s="45" t="s">
        <v>97</v>
      </c>
      <c r="B41" s="57">
        <v>3575.34739</v>
      </c>
      <c r="C41" s="58">
        <v>3218.25</v>
      </c>
      <c r="D41" s="58">
        <v>4149.75</v>
      </c>
      <c r="E41" s="48"/>
      <c r="F41" s="48"/>
      <c r="G41" s="59">
        <v>4151.2753</v>
      </c>
      <c r="H41" s="46">
        <v>-607.9853000000003</v>
      </c>
      <c r="I41" s="47">
        <v>3543.29</v>
      </c>
    </row>
    <row r="42" spans="1:9" ht="25.5">
      <c r="A42" s="45" t="s">
        <v>98</v>
      </c>
      <c r="B42" s="57"/>
      <c r="C42" s="58"/>
      <c r="D42" s="58"/>
      <c r="E42" s="48"/>
      <c r="F42" s="48"/>
      <c r="G42" s="59"/>
      <c r="H42" s="46">
        <v>0</v>
      </c>
      <c r="I42" s="47"/>
    </row>
    <row r="43" spans="1:9" ht="15">
      <c r="A43" s="45" t="s">
        <v>99</v>
      </c>
      <c r="B43" s="57"/>
      <c r="C43" s="58"/>
      <c r="D43" s="58"/>
      <c r="E43" s="48"/>
      <c r="F43" s="48"/>
      <c r="G43" s="59"/>
      <c r="H43" s="46">
        <v>0</v>
      </c>
      <c r="I43" s="47"/>
    </row>
    <row r="44" spans="1:9" ht="38.25">
      <c r="A44" s="39" t="s">
        <v>100</v>
      </c>
      <c r="B44" s="51">
        <v>118.46220999999998</v>
      </c>
      <c r="C44" s="52">
        <v>149.25517000000002</v>
      </c>
      <c r="D44" s="52">
        <v>213.51725355813807</v>
      </c>
      <c r="E44" s="24"/>
      <c r="F44" s="24"/>
      <c r="G44" s="55">
        <v>260.40458943000004</v>
      </c>
      <c r="H44" s="34">
        <v>-89.91558943000004</v>
      </c>
      <c r="I44" s="42">
        <v>170.489</v>
      </c>
    </row>
    <row r="45" spans="1:9" ht="63.75">
      <c r="A45" s="39" t="s">
        <v>101</v>
      </c>
      <c r="B45" s="51">
        <v>146.61011</v>
      </c>
      <c r="C45" s="52">
        <v>132.33479333333332</v>
      </c>
      <c r="D45" s="52">
        <v>132.6</v>
      </c>
      <c r="E45" s="24"/>
      <c r="F45" s="24"/>
      <c r="G45" s="55">
        <v>146.47691889</v>
      </c>
      <c r="H45" s="34">
        <v>-14.146918889999995</v>
      </c>
      <c r="I45" s="42">
        <v>132.33</v>
      </c>
    </row>
    <row r="46" spans="1:9" ht="63.75">
      <c r="A46" s="39" t="s">
        <v>102</v>
      </c>
      <c r="B46" s="51"/>
      <c r="C46" s="52"/>
      <c r="D46" s="52"/>
      <c r="E46" s="24"/>
      <c r="F46" s="24"/>
      <c r="G46" s="55"/>
      <c r="H46" s="34">
        <v>0</v>
      </c>
      <c r="I46" s="42"/>
    </row>
    <row r="47" spans="1:9" ht="15">
      <c r="A47" s="39" t="s">
        <v>103</v>
      </c>
      <c r="B47" s="51">
        <v>44.441410000000005</v>
      </c>
      <c r="C47" s="52">
        <v>56.14966</v>
      </c>
      <c r="D47" s="52">
        <v>55.535740000000004</v>
      </c>
      <c r="E47" s="24"/>
      <c r="F47" s="24"/>
      <c r="G47" s="55">
        <v>75.02225999999999</v>
      </c>
      <c r="H47" s="34">
        <v>-13.202259999999988</v>
      </c>
      <c r="I47" s="42">
        <v>61.82</v>
      </c>
    </row>
    <row r="48" spans="1:9" ht="25.5">
      <c r="A48" s="39" t="s">
        <v>104</v>
      </c>
      <c r="B48" s="51"/>
      <c r="C48" s="52"/>
      <c r="D48" s="52"/>
      <c r="E48" s="24"/>
      <c r="F48" s="24"/>
      <c r="G48" s="55"/>
      <c r="H48" s="34">
        <v>0</v>
      </c>
      <c r="I48" s="42"/>
    </row>
    <row r="49" spans="1:9" ht="38.25">
      <c r="A49" s="39" t="s">
        <v>105</v>
      </c>
      <c r="B49" s="51"/>
      <c r="C49" s="52"/>
      <c r="D49" s="52"/>
      <c r="E49" s="24"/>
      <c r="F49" s="24"/>
      <c r="G49" s="55"/>
      <c r="H49" s="34">
        <v>0</v>
      </c>
      <c r="I49" s="42"/>
    </row>
    <row r="50" spans="1:9" ht="63.75">
      <c r="A50" s="39" t="s">
        <v>106</v>
      </c>
      <c r="B50" s="51"/>
      <c r="C50" s="52"/>
      <c r="D50" s="52"/>
      <c r="E50" s="24"/>
      <c r="F50" s="24"/>
      <c r="G50" s="55"/>
      <c r="H50" s="34">
        <v>0</v>
      </c>
      <c r="I50" s="42"/>
    </row>
    <row r="51" spans="1:9" ht="51">
      <c r="A51" s="39" t="s">
        <v>107</v>
      </c>
      <c r="B51" s="51">
        <v>235.03369</v>
      </c>
      <c r="C51" s="52">
        <v>317.6587166666667</v>
      </c>
      <c r="D51" s="52">
        <v>325.411</v>
      </c>
      <c r="E51" s="24"/>
      <c r="F51" s="24"/>
      <c r="G51" s="55">
        <v>397.29349</v>
      </c>
      <c r="H51" s="34">
        <v>-47.550490000000025</v>
      </c>
      <c r="I51" s="42">
        <v>349.743</v>
      </c>
    </row>
    <row r="52" spans="1:9" ht="25.5">
      <c r="A52" s="39" t="s">
        <v>108</v>
      </c>
      <c r="B52" s="51">
        <v>1.10467</v>
      </c>
      <c r="C52" s="52">
        <v>24.611981566820276</v>
      </c>
      <c r="D52" s="52">
        <v>25.9</v>
      </c>
      <c r="E52" s="24"/>
      <c r="F52" s="24"/>
      <c r="G52" s="55">
        <v>29.07474558</v>
      </c>
      <c r="H52" s="34">
        <v>-14.53474558</v>
      </c>
      <c r="I52" s="42">
        <v>14.54</v>
      </c>
    </row>
    <row r="53" spans="1:9" ht="25.5">
      <c r="A53" s="39" t="s">
        <v>109</v>
      </c>
      <c r="B53" s="51">
        <v>22841.70013</v>
      </c>
      <c r="C53" s="52">
        <v>30919.497202598774</v>
      </c>
      <c r="D53" s="52">
        <v>33709.908594899585</v>
      </c>
      <c r="E53" s="24"/>
      <c r="F53" s="24"/>
      <c r="G53" s="55">
        <v>37748.73314487964</v>
      </c>
      <c r="H53" s="34">
        <v>-0.003144879636238329</v>
      </c>
      <c r="I53" s="42">
        <v>37748.73</v>
      </c>
    </row>
    <row r="54" spans="1:9" ht="76.5">
      <c r="A54" s="39" t="s">
        <v>110</v>
      </c>
      <c r="B54" s="51"/>
      <c r="C54" s="52"/>
      <c r="D54" s="52"/>
      <c r="E54" s="24"/>
      <c r="F54" s="24"/>
      <c r="G54" s="55"/>
      <c r="H54" s="34">
        <v>0</v>
      </c>
      <c r="I54" s="42"/>
    </row>
    <row r="55" spans="1:9" ht="76.5">
      <c r="A55" s="39" t="s">
        <v>111</v>
      </c>
      <c r="B55" s="51"/>
      <c r="C55" s="52"/>
      <c r="D55" s="52"/>
      <c r="E55" s="24"/>
      <c r="F55" s="24"/>
      <c r="G55" s="55"/>
      <c r="H55" s="34">
        <v>0</v>
      </c>
      <c r="I55" s="42"/>
    </row>
    <row r="56" spans="1:9" ht="76.5">
      <c r="A56" s="39" t="s">
        <v>112</v>
      </c>
      <c r="B56" s="51">
        <v>309.16315999999995</v>
      </c>
      <c r="C56" s="52">
        <v>414.47690522339275</v>
      </c>
      <c r="D56" s="52">
        <v>494.47690522339275</v>
      </c>
      <c r="E56" s="24"/>
      <c r="F56" s="24"/>
      <c r="G56" s="55">
        <v>501.26783</v>
      </c>
      <c r="H56" s="34">
        <v>-86.78782999999999</v>
      </c>
      <c r="I56" s="42">
        <v>414.48</v>
      </c>
    </row>
    <row r="57" spans="1:9" ht="38.25">
      <c r="A57" s="39" t="s">
        <v>113</v>
      </c>
      <c r="B57" s="51">
        <v>287.32198999999997</v>
      </c>
      <c r="C57" s="52">
        <v>179.95391705069125</v>
      </c>
      <c r="D57" s="52">
        <v>219.95391705069125</v>
      </c>
      <c r="E57" s="24"/>
      <c r="F57" s="24"/>
      <c r="G57" s="55">
        <v>385.40207730000003</v>
      </c>
      <c r="H57" s="34">
        <v>-165.45207730000004</v>
      </c>
      <c r="I57" s="42">
        <v>219.95</v>
      </c>
    </row>
    <row r="58" spans="1:9" ht="15">
      <c r="A58" s="39" t="s">
        <v>114</v>
      </c>
      <c r="B58" s="51">
        <v>192.76010000000002</v>
      </c>
      <c r="C58" s="52">
        <v>317.01254</v>
      </c>
      <c r="D58" s="52">
        <v>342.57699</v>
      </c>
      <c r="E58" s="24"/>
      <c r="F58" s="24"/>
      <c r="G58" s="55">
        <v>388.08798881999996</v>
      </c>
      <c r="H58" s="34">
        <v>-39.05798881999999</v>
      </c>
      <c r="I58" s="42">
        <v>349.03</v>
      </c>
    </row>
    <row r="59" spans="1:9" ht="15">
      <c r="A59" s="39" t="s">
        <v>115</v>
      </c>
      <c r="B59" s="51">
        <v>49.01175</v>
      </c>
      <c r="C59" s="52">
        <v>103.39121666666666</v>
      </c>
      <c r="D59" s="52">
        <v>106</v>
      </c>
      <c r="E59" s="24"/>
      <c r="F59" s="24"/>
      <c r="G59" s="55">
        <v>119.33987826</v>
      </c>
      <c r="H59" s="34">
        <v>-15.949878260000006</v>
      </c>
      <c r="I59" s="42">
        <v>103.39</v>
      </c>
    </row>
    <row r="60" spans="1:9" ht="25.5">
      <c r="A60" s="39" t="s">
        <v>116</v>
      </c>
      <c r="B60" s="51"/>
      <c r="C60" s="52"/>
      <c r="D60" s="52"/>
      <c r="E60" s="24"/>
      <c r="F60" s="24"/>
      <c r="G60" s="55"/>
      <c r="H60" s="34">
        <v>0</v>
      </c>
      <c r="I60" s="42"/>
    </row>
    <row r="61" spans="1:9" ht="15">
      <c r="A61" s="39" t="s">
        <v>117</v>
      </c>
      <c r="B61" s="51">
        <v>753.7417800000001</v>
      </c>
      <c r="C61" s="52">
        <v>558.2183933333329</v>
      </c>
      <c r="D61" s="52">
        <v>850.6</v>
      </c>
      <c r="E61" s="24"/>
      <c r="F61" s="24"/>
      <c r="G61" s="55">
        <v>955.7646953249996</v>
      </c>
      <c r="H61" s="34">
        <v>-115.80469532499956</v>
      </c>
      <c r="I61" s="42">
        <v>839.96</v>
      </c>
    </row>
    <row r="62" spans="1:9" ht="25.5">
      <c r="A62" s="39" t="s">
        <v>118</v>
      </c>
      <c r="B62" s="51"/>
      <c r="C62" s="52"/>
      <c r="D62" s="52"/>
      <c r="E62" s="24"/>
      <c r="F62" s="24"/>
      <c r="G62" s="55"/>
      <c r="H62" s="34">
        <v>0</v>
      </c>
      <c r="I62" s="42"/>
    </row>
    <row r="63" spans="1:9" ht="25.5">
      <c r="A63" s="39" t="s">
        <v>119</v>
      </c>
      <c r="B63" s="51">
        <v>0</v>
      </c>
      <c r="C63" s="52">
        <v>1047.8730384381533</v>
      </c>
      <c r="D63" s="52">
        <v>1047.8730384381533</v>
      </c>
      <c r="E63" s="24"/>
      <c r="F63" s="24"/>
      <c r="G63" s="55">
        <v>1233.4244111315347</v>
      </c>
      <c r="H63" s="34">
        <v>58.57521162517514</v>
      </c>
      <c r="I63" s="42">
        <v>1291.9996227567099</v>
      </c>
    </row>
    <row r="64" spans="1:9" ht="15.75" thickBot="1">
      <c r="A64" s="39" t="s">
        <v>120</v>
      </c>
      <c r="B64" s="51">
        <v>1136.40005</v>
      </c>
      <c r="C64" s="52">
        <v>976.01158</v>
      </c>
      <c r="D64" s="52">
        <v>1283.906167776344</v>
      </c>
      <c r="E64" s="24"/>
      <c r="F64" s="24"/>
      <c r="G64" s="55">
        <v>1487.05798337</v>
      </c>
      <c r="H64" s="34">
        <v>-1388.9609833700001</v>
      </c>
      <c r="I64" s="42">
        <v>98.097</v>
      </c>
    </row>
    <row r="65" spans="1:9" ht="15.75" thickBot="1">
      <c r="A65" s="13" t="s">
        <v>121</v>
      </c>
      <c r="B65" s="15">
        <v>22198.32828</v>
      </c>
      <c r="C65" s="15">
        <v>19509.25108729951</v>
      </c>
      <c r="D65" s="15">
        <v>21824.87179083547</v>
      </c>
      <c r="E65" s="15">
        <v>0</v>
      </c>
      <c r="F65" s="15">
        <v>0</v>
      </c>
      <c r="G65" s="20">
        <v>35002.491709592476</v>
      </c>
      <c r="H65" s="49">
        <v>-10664.79970959247</v>
      </c>
      <c r="I65" s="16">
        <v>24337.692000000003</v>
      </c>
    </row>
    <row r="66" spans="1:9" ht="15">
      <c r="A66" s="4" t="s">
        <v>122</v>
      </c>
      <c r="B66" s="5">
        <v>951.65414</v>
      </c>
      <c r="C66" s="31">
        <v>1159.7071291727116</v>
      </c>
      <c r="D66" s="31">
        <v>1205.681138</v>
      </c>
      <c r="E66" s="31">
        <v>0</v>
      </c>
      <c r="F66" s="31">
        <v>0</v>
      </c>
      <c r="G66" s="32">
        <v>1413.3889778162081</v>
      </c>
      <c r="H66" s="44">
        <v>-341.49297781620817</v>
      </c>
      <c r="I66" s="36">
        <v>1071.896</v>
      </c>
    </row>
    <row r="67" spans="1:9" ht="51">
      <c r="A67" s="39" t="s">
        <v>123</v>
      </c>
      <c r="B67" s="51">
        <v>6.15412</v>
      </c>
      <c r="C67" s="52">
        <v>113.31290322580645</v>
      </c>
      <c r="D67" s="52">
        <v>121.7</v>
      </c>
      <c r="E67" s="24"/>
      <c r="F67" s="24"/>
      <c r="G67" s="55">
        <v>129.31748985467758</v>
      </c>
      <c r="H67" s="34">
        <v>-125.28048985467757</v>
      </c>
      <c r="I67" s="42">
        <v>4.037</v>
      </c>
    </row>
    <row r="68" spans="1:9" ht="15">
      <c r="A68" s="39" t="s">
        <v>124</v>
      </c>
      <c r="B68" s="51">
        <v>237.80583000000001</v>
      </c>
      <c r="C68" s="52">
        <v>207.3832266014505</v>
      </c>
      <c r="D68" s="52">
        <v>240.29981</v>
      </c>
      <c r="E68" s="24"/>
      <c r="F68" s="24"/>
      <c r="G68" s="55">
        <v>253.65277574249998</v>
      </c>
      <c r="H68" s="34">
        <v>-57.12677574249997</v>
      </c>
      <c r="I68" s="42">
        <v>196.526</v>
      </c>
    </row>
    <row r="69" spans="1:9" ht="63.75">
      <c r="A69" s="39" t="s">
        <v>125</v>
      </c>
      <c r="B69" s="51">
        <v>384.56804000000005</v>
      </c>
      <c r="C69" s="52">
        <v>557.4109993454547</v>
      </c>
      <c r="D69" s="52">
        <v>521.681328</v>
      </c>
      <c r="E69" s="24"/>
      <c r="F69" s="24"/>
      <c r="G69" s="55">
        <v>663.381655460891</v>
      </c>
      <c r="H69" s="34">
        <v>-105.968655460891</v>
      </c>
      <c r="I69" s="42">
        <v>557.413</v>
      </c>
    </row>
    <row r="70" spans="1:9" ht="15">
      <c r="A70" s="39" t="s">
        <v>126</v>
      </c>
      <c r="B70" s="51">
        <v>246.19884999999996</v>
      </c>
      <c r="C70" s="52">
        <v>217</v>
      </c>
      <c r="D70" s="52">
        <v>247</v>
      </c>
      <c r="E70" s="24"/>
      <c r="F70" s="24"/>
      <c r="G70" s="55">
        <v>267.36424164000005</v>
      </c>
      <c r="H70" s="34">
        <v>-28.444241640000058</v>
      </c>
      <c r="I70" s="42">
        <v>238.92</v>
      </c>
    </row>
    <row r="71" spans="1:9" ht="39" thickBot="1">
      <c r="A71" s="39" t="s">
        <v>127</v>
      </c>
      <c r="B71" s="51">
        <v>76.92729999999999</v>
      </c>
      <c r="C71" s="52">
        <v>64.6</v>
      </c>
      <c r="D71" s="52">
        <v>75</v>
      </c>
      <c r="E71" s="24"/>
      <c r="F71" s="24"/>
      <c r="G71" s="55">
        <v>99.67281511813952</v>
      </c>
      <c r="H71" s="34">
        <v>-24.672815118139525</v>
      </c>
      <c r="I71" s="42">
        <v>75</v>
      </c>
    </row>
    <row r="72" spans="1:9" ht="15">
      <c r="A72" s="4" t="s">
        <v>85</v>
      </c>
      <c r="B72" s="5">
        <v>13459.179320000001</v>
      </c>
      <c r="C72" s="31">
        <v>12895.155999999999</v>
      </c>
      <c r="D72" s="31">
        <v>13803.26847395288</v>
      </c>
      <c r="E72" s="31">
        <v>0</v>
      </c>
      <c r="F72" s="31">
        <v>0</v>
      </c>
      <c r="G72" s="32">
        <v>20802.333850096085</v>
      </c>
      <c r="H72" s="44">
        <v>-3911.1338500960846</v>
      </c>
      <c r="I72" s="36">
        <v>16891.2</v>
      </c>
    </row>
    <row r="73" spans="1:9" ht="15.75" thickBot="1">
      <c r="A73" s="39" t="s">
        <v>128</v>
      </c>
      <c r="B73" s="51">
        <v>13459.179320000001</v>
      </c>
      <c r="C73" s="52">
        <v>12895.155999999999</v>
      </c>
      <c r="D73" s="52">
        <v>13803.26847395288</v>
      </c>
      <c r="E73" s="24"/>
      <c r="F73" s="24"/>
      <c r="G73" s="55">
        <v>20802.333850096085</v>
      </c>
      <c r="H73" s="34">
        <v>-3911.1338500960846</v>
      </c>
      <c r="I73" s="42">
        <v>16891.2</v>
      </c>
    </row>
    <row r="74" spans="1:9" ht="25.5">
      <c r="A74" s="4" t="s">
        <v>129</v>
      </c>
      <c r="B74" s="5">
        <v>2569.81067</v>
      </c>
      <c r="C74" s="31">
        <v>2836.93432</v>
      </c>
      <c r="D74" s="31">
        <v>3036.7190642696337</v>
      </c>
      <c r="E74" s="31">
        <v>0</v>
      </c>
      <c r="F74" s="31">
        <v>0</v>
      </c>
      <c r="G74" s="32">
        <v>4576.513447021139</v>
      </c>
      <c r="H74" s="44">
        <v>-860.4494470211384</v>
      </c>
      <c r="I74" s="36">
        <v>3716.0640000000003</v>
      </c>
    </row>
    <row r="75" spans="1:9" ht="39" thickBot="1">
      <c r="A75" s="39" t="s">
        <v>130</v>
      </c>
      <c r="B75" s="51">
        <v>2569.81067</v>
      </c>
      <c r="C75" s="52">
        <v>2836.93432</v>
      </c>
      <c r="D75" s="52">
        <v>3036.7190642696337</v>
      </c>
      <c r="E75" s="24"/>
      <c r="F75" s="24"/>
      <c r="G75" s="33">
        <v>4576.513447021139</v>
      </c>
      <c r="H75" s="34">
        <v>-860.4494470211384</v>
      </c>
      <c r="I75" s="42">
        <v>3716.0640000000003</v>
      </c>
    </row>
    <row r="76" spans="1:9" ht="15">
      <c r="A76" s="4" t="s">
        <v>89</v>
      </c>
      <c r="B76" s="5">
        <v>227.74125</v>
      </c>
      <c r="C76" s="31">
        <v>150.99698</v>
      </c>
      <c r="D76" s="31">
        <v>157.67051999999998</v>
      </c>
      <c r="E76" s="31">
        <v>0</v>
      </c>
      <c r="F76" s="31">
        <v>0</v>
      </c>
      <c r="G76" s="32">
        <v>110.04675999999999</v>
      </c>
      <c r="H76" s="44">
        <v>-1.8747599999999807</v>
      </c>
      <c r="I76" s="36">
        <v>108.17200000000001</v>
      </c>
    </row>
    <row r="77" spans="1:9" ht="39" thickBot="1">
      <c r="A77" s="39" t="s">
        <v>131</v>
      </c>
      <c r="B77" s="51">
        <v>227.74125</v>
      </c>
      <c r="C77" s="52">
        <v>150.99698</v>
      </c>
      <c r="D77" s="52">
        <v>157.67051999999998</v>
      </c>
      <c r="E77" s="24"/>
      <c r="F77" s="24"/>
      <c r="G77" s="55">
        <v>110.04675999999999</v>
      </c>
      <c r="H77" s="34">
        <v>-1.8747599999999807</v>
      </c>
      <c r="I77" s="42">
        <v>108.17200000000001</v>
      </c>
    </row>
    <row r="78" spans="1:9" ht="15">
      <c r="A78" s="4" t="s">
        <v>132</v>
      </c>
      <c r="B78" s="5">
        <v>4989.9429</v>
      </c>
      <c r="C78" s="31">
        <v>2466.4566581268</v>
      </c>
      <c r="D78" s="31">
        <v>3621.532594612956</v>
      </c>
      <c r="E78" s="31">
        <v>0</v>
      </c>
      <c r="F78" s="31">
        <v>0</v>
      </c>
      <c r="G78" s="32">
        <v>8100.208674659039</v>
      </c>
      <c r="H78" s="44">
        <v>-5549.848674659039</v>
      </c>
      <c r="I78" s="36">
        <v>2550.36</v>
      </c>
    </row>
    <row r="79" spans="1:9" ht="38.25">
      <c r="A79" s="39" t="s">
        <v>133</v>
      </c>
      <c r="B79" s="51">
        <v>43.754690000000004</v>
      </c>
      <c r="C79" s="52">
        <v>110.17524423963134</v>
      </c>
      <c r="D79" s="52">
        <v>128.1</v>
      </c>
      <c r="E79" s="24"/>
      <c r="F79" s="24"/>
      <c r="G79" s="55">
        <v>144.69630336058128</v>
      </c>
      <c r="H79" s="34">
        <v>-100.32630336058128</v>
      </c>
      <c r="I79" s="42">
        <v>44.37</v>
      </c>
    </row>
    <row r="80" spans="1:9" ht="25.5">
      <c r="A80" s="39" t="s">
        <v>134</v>
      </c>
      <c r="B80" s="51">
        <v>243.29338</v>
      </c>
      <c r="C80" s="52">
        <v>204.50261746664836</v>
      </c>
      <c r="D80" s="52">
        <v>243.86136639628972</v>
      </c>
      <c r="E80" s="24"/>
      <c r="F80" s="24"/>
      <c r="G80" s="55">
        <v>253.03754770477497</v>
      </c>
      <c r="H80" s="34">
        <v>-27.87754770477497</v>
      </c>
      <c r="I80" s="42">
        <v>225.16</v>
      </c>
    </row>
    <row r="81" spans="1:9" ht="38.25">
      <c r="A81" s="39" t="s">
        <v>135</v>
      </c>
      <c r="B81" s="51">
        <v>198.40621</v>
      </c>
      <c r="C81" s="52">
        <v>210.273</v>
      </c>
      <c r="D81" s="52">
        <v>453</v>
      </c>
      <c r="E81" s="24"/>
      <c r="F81" s="24"/>
      <c r="G81" s="55">
        <v>499.70977</v>
      </c>
      <c r="H81" s="34">
        <v>-268.20977</v>
      </c>
      <c r="I81" s="42">
        <v>231.5</v>
      </c>
    </row>
    <row r="82" spans="1:9" ht="25.5">
      <c r="A82" s="39" t="s">
        <v>136</v>
      </c>
      <c r="B82" s="51">
        <v>0</v>
      </c>
      <c r="C82" s="52">
        <v>0</v>
      </c>
      <c r="D82" s="52">
        <v>0</v>
      </c>
      <c r="E82" s="24"/>
      <c r="F82" s="24"/>
      <c r="G82" s="55"/>
      <c r="H82" s="34">
        <v>0</v>
      </c>
      <c r="I82" s="42">
        <v>0</v>
      </c>
    </row>
    <row r="83" spans="1:9" ht="25.5">
      <c r="A83" s="39" t="s">
        <v>109</v>
      </c>
      <c r="B83" s="51">
        <v>161.75467999999998</v>
      </c>
      <c r="C83" s="52">
        <v>49.20484440969076</v>
      </c>
      <c r="D83" s="52">
        <v>55</v>
      </c>
      <c r="E83" s="24"/>
      <c r="F83" s="24"/>
      <c r="G83" s="55">
        <v>66.90734207368243</v>
      </c>
      <c r="H83" s="34">
        <v>0.0026579263175676715</v>
      </c>
      <c r="I83" s="42">
        <v>66.91</v>
      </c>
    </row>
    <row r="84" spans="1:9" ht="25.5">
      <c r="A84" s="39" t="s">
        <v>137</v>
      </c>
      <c r="B84" s="51">
        <v>1137</v>
      </c>
      <c r="C84" s="52">
        <v>0</v>
      </c>
      <c r="D84" s="52">
        <v>610</v>
      </c>
      <c r="E84" s="24"/>
      <c r="F84" s="24"/>
      <c r="G84" s="55">
        <v>629.2</v>
      </c>
      <c r="H84" s="34">
        <v>-629.2</v>
      </c>
      <c r="I84" s="42">
        <v>0</v>
      </c>
    </row>
    <row r="85" spans="1:9" ht="38.25">
      <c r="A85" s="39" t="s">
        <v>138</v>
      </c>
      <c r="B85" s="51">
        <v>7.539479999999999</v>
      </c>
      <c r="C85" s="52">
        <v>17.202189999999995</v>
      </c>
      <c r="D85" s="52">
        <v>24.2</v>
      </c>
      <c r="E85" s="24"/>
      <c r="F85" s="24"/>
      <c r="G85" s="55">
        <v>28.303979520000002</v>
      </c>
      <c r="H85" s="34">
        <v>-4.103979520000003</v>
      </c>
      <c r="I85" s="42">
        <v>24.2</v>
      </c>
    </row>
    <row r="86" spans="1:9" ht="38.25">
      <c r="A86" s="39" t="s">
        <v>139</v>
      </c>
      <c r="B86" s="51">
        <v>73.2619</v>
      </c>
      <c r="C86" s="52">
        <v>63.906499999999994</v>
      </c>
      <c r="D86" s="52">
        <v>63.516</v>
      </c>
      <c r="E86" s="24"/>
      <c r="F86" s="24"/>
      <c r="G86" s="55">
        <v>93.19657</v>
      </c>
      <c r="H86" s="34">
        <v>-29.67656999999999</v>
      </c>
      <c r="I86" s="42">
        <v>63.52</v>
      </c>
    </row>
    <row r="87" spans="1:9" ht="25.5">
      <c r="A87" s="39" t="s">
        <v>140</v>
      </c>
      <c r="B87" s="51"/>
      <c r="C87" s="52"/>
      <c r="D87" s="52"/>
      <c r="E87" s="24"/>
      <c r="F87" s="24"/>
      <c r="G87" s="55"/>
      <c r="H87" s="34">
        <v>0</v>
      </c>
      <c r="I87" s="42"/>
    </row>
    <row r="88" spans="1:9" ht="38.25">
      <c r="A88" s="39" t="s">
        <v>141</v>
      </c>
      <c r="B88" s="51">
        <v>238.58377000000002</v>
      </c>
      <c r="C88" s="52">
        <v>166.4954193548387</v>
      </c>
      <c r="D88" s="52">
        <v>295</v>
      </c>
      <c r="E88" s="24"/>
      <c r="F88" s="24"/>
      <c r="G88" s="55">
        <v>321.60360000000003</v>
      </c>
      <c r="H88" s="34">
        <v>-71.60360000000003</v>
      </c>
      <c r="I88" s="42">
        <v>250</v>
      </c>
    </row>
    <row r="89" spans="1:9" ht="15.75" thickBot="1">
      <c r="A89" s="39" t="s">
        <v>142</v>
      </c>
      <c r="B89" s="51">
        <v>2886.34879</v>
      </c>
      <c r="C89" s="52">
        <v>1644.6968426559908</v>
      </c>
      <c r="D89" s="52">
        <v>1748.8552282166665</v>
      </c>
      <c r="E89" s="24"/>
      <c r="F89" s="24"/>
      <c r="G89" s="55">
        <v>6063.553562</v>
      </c>
      <c r="H89" s="34">
        <v>-4418.853562</v>
      </c>
      <c r="I89" s="42">
        <v>1644.7</v>
      </c>
    </row>
    <row r="90" spans="1:9" ht="15.75" thickBot="1">
      <c r="A90" s="17" t="s">
        <v>143</v>
      </c>
      <c r="B90" s="15">
        <v>315.00544999999994</v>
      </c>
      <c r="C90" s="15">
        <v>1095.2</v>
      </c>
      <c r="D90" s="15">
        <v>1105.2</v>
      </c>
      <c r="E90" s="15">
        <v>0</v>
      </c>
      <c r="F90" s="15">
        <v>0</v>
      </c>
      <c r="G90" s="20">
        <v>1458.2111032786886</v>
      </c>
      <c r="H90" s="49">
        <v>-89.6020032786887</v>
      </c>
      <c r="I90" s="16">
        <v>1368.6091</v>
      </c>
    </row>
    <row r="91" spans="1:9" ht="15">
      <c r="A91" s="4" t="s">
        <v>144</v>
      </c>
      <c r="B91" s="5">
        <v>315.00544999999994</v>
      </c>
      <c r="C91" s="31">
        <v>290.6</v>
      </c>
      <c r="D91" s="31">
        <v>300.6</v>
      </c>
      <c r="E91" s="31">
        <v>0</v>
      </c>
      <c r="F91" s="31">
        <v>0</v>
      </c>
      <c r="G91" s="32">
        <v>476.57710327868864</v>
      </c>
      <c r="H91" s="44">
        <v>-89.6020032786887</v>
      </c>
      <c r="I91" s="36">
        <v>386.97509999999994</v>
      </c>
    </row>
    <row r="92" spans="1:9" ht="89.25">
      <c r="A92" s="39" t="s">
        <v>145</v>
      </c>
      <c r="B92" s="6"/>
      <c r="C92" s="24"/>
      <c r="D92" s="24"/>
      <c r="E92" s="24"/>
      <c r="F92" s="24"/>
      <c r="G92" s="33"/>
      <c r="H92" s="34">
        <v>0</v>
      </c>
      <c r="I92" s="42"/>
    </row>
    <row r="93" spans="1:9" ht="15.75" thickBot="1">
      <c r="A93" s="39" t="s">
        <v>146</v>
      </c>
      <c r="B93" s="51">
        <v>315.00544999999994</v>
      </c>
      <c r="C93" s="52">
        <v>290.6</v>
      </c>
      <c r="D93" s="52">
        <v>300.6</v>
      </c>
      <c r="E93" s="24"/>
      <c r="F93" s="24"/>
      <c r="G93" s="33">
        <v>476.57710327868864</v>
      </c>
      <c r="H93" s="34">
        <v>-89.6020032786887</v>
      </c>
      <c r="I93" s="42">
        <v>386.97509999999994</v>
      </c>
    </row>
    <row r="94" spans="1:9" ht="15">
      <c r="A94" s="4" t="s">
        <v>147</v>
      </c>
      <c r="B94" s="5">
        <v>0</v>
      </c>
      <c r="C94" s="31">
        <v>0</v>
      </c>
      <c r="D94" s="31">
        <v>0</v>
      </c>
      <c r="E94" s="31">
        <v>0</v>
      </c>
      <c r="F94" s="31">
        <v>0</v>
      </c>
      <c r="G94" s="32">
        <v>0</v>
      </c>
      <c r="H94" s="44">
        <v>0</v>
      </c>
      <c r="I94" s="36">
        <v>0</v>
      </c>
    </row>
    <row r="95" spans="1:9" ht="15.75" thickBot="1">
      <c r="A95" s="39" t="s">
        <v>148</v>
      </c>
      <c r="B95" s="6"/>
      <c r="C95" s="24"/>
      <c r="D95" s="24"/>
      <c r="E95" s="24"/>
      <c r="F95" s="24"/>
      <c r="G95" s="33"/>
      <c r="H95" s="34">
        <v>0</v>
      </c>
      <c r="I95" s="42">
        <v>0</v>
      </c>
    </row>
    <row r="96" spans="1:9" ht="15">
      <c r="A96" s="4" t="s">
        <v>149</v>
      </c>
      <c r="B96" s="5">
        <v>0</v>
      </c>
      <c r="C96" s="31">
        <v>804.6</v>
      </c>
      <c r="D96" s="31">
        <v>804.6</v>
      </c>
      <c r="E96" s="31">
        <v>0</v>
      </c>
      <c r="F96" s="31">
        <v>0</v>
      </c>
      <c r="G96" s="32">
        <v>981.634</v>
      </c>
      <c r="H96" s="44">
        <v>0</v>
      </c>
      <c r="I96" s="36">
        <v>981.634</v>
      </c>
    </row>
    <row r="97" spans="1:9" ht="25.5">
      <c r="A97" s="39" t="s">
        <v>150</v>
      </c>
      <c r="B97" s="6"/>
      <c r="C97" s="24"/>
      <c r="D97" s="24"/>
      <c r="E97" s="24"/>
      <c r="F97" s="24"/>
      <c r="G97" s="33"/>
      <c r="H97" s="34">
        <v>981.634</v>
      </c>
      <c r="I97" s="42">
        <v>981.634</v>
      </c>
    </row>
    <row r="98" spans="1:9" ht="15">
      <c r="A98" s="39" t="s">
        <v>151</v>
      </c>
      <c r="B98" s="51">
        <v>0</v>
      </c>
      <c r="C98" s="52">
        <v>804.6</v>
      </c>
      <c r="D98" s="52">
        <v>804.6</v>
      </c>
      <c r="E98" s="24"/>
      <c r="F98" s="24"/>
      <c r="G98" s="55">
        <v>981.634</v>
      </c>
      <c r="H98" s="34">
        <v>-981.634</v>
      </c>
      <c r="I98" s="42">
        <v>0</v>
      </c>
    </row>
    <row r="99" spans="1:9" ht="25.5">
      <c r="A99" s="39" t="s">
        <v>152</v>
      </c>
      <c r="B99" s="6"/>
      <c r="C99" s="24"/>
      <c r="D99" s="24"/>
      <c r="E99" s="24"/>
      <c r="F99" s="24"/>
      <c r="G99" s="33"/>
      <c r="H99" s="34">
        <v>0</v>
      </c>
      <c r="I99" s="42"/>
    </row>
    <row r="100" spans="1:9" ht="15.75" thickBot="1">
      <c r="A100" s="60" t="s">
        <v>153</v>
      </c>
      <c r="B100" s="62">
        <v>31263.72003</v>
      </c>
      <c r="C100" s="61"/>
      <c r="D100" s="61"/>
      <c r="E100" s="61"/>
      <c r="F100" s="61"/>
      <c r="G100" s="33"/>
      <c r="H100" s="34"/>
      <c r="I100" s="42"/>
    </row>
    <row r="101" spans="1:9" ht="15.75" thickBot="1">
      <c r="A101" s="18" t="s">
        <v>154</v>
      </c>
      <c r="B101" s="15">
        <v>2206.0274</v>
      </c>
      <c r="C101" s="15">
        <v>0</v>
      </c>
      <c r="D101" s="15">
        <v>8574.57534506849</v>
      </c>
      <c r="E101" s="15">
        <v>0</v>
      </c>
      <c r="F101" s="15">
        <v>0</v>
      </c>
      <c r="G101" s="20">
        <v>18754.65</v>
      </c>
      <c r="H101" s="49">
        <v>-18754.65</v>
      </c>
      <c r="I101" s="16">
        <v>0</v>
      </c>
    </row>
    <row r="102" spans="1:9" ht="15.75" thickBot="1">
      <c r="A102" s="7" t="s">
        <v>155</v>
      </c>
      <c r="B102" s="63">
        <v>2206.0274</v>
      </c>
      <c r="C102" s="64">
        <v>0</v>
      </c>
      <c r="D102" s="64">
        <v>8574.57534506849</v>
      </c>
      <c r="E102" s="8"/>
      <c r="F102" s="9"/>
      <c r="G102" s="65">
        <v>18754.65</v>
      </c>
      <c r="H102" s="42">
        <v>-18754.65</v>
      </c>
      <c r="I102" s="50">
        <v>0</v>
      </c>
    </row>
    <row r="103" spans="1:9" ht="16.5" thickBot="1" thickTop="1">
      <c r="A103" s="10" t="s">
        <v>156</v>
      </c>
      <c r="B103" s="11">
        <v>1549238.0666096006</v>
      </c>
      <c r="C103" s="12">
        <v>1897176.5047866243</v>
      </c>
      <c r="D103" s="12">
        <v>2006192.7441210856</v>
      </c>
      <c r="E103" s="12"/>
      <c r="F103" s="12"/>
      <c r="G103" s="21">
        <v>2494372.049839595</v>
      </c>
      <c r="H103" s="23">
        <v>-512206.5692780738</v>
      </c>
      <c r="I103" s="22">
        <v>1982165.4805615214</v>
      </c>
    </row>
    <row r="104" spans="1:9" ht="15">
      <c r="A104" s="1"/>
      <c r="B104" s="1"/>
      <c r="C104" s="1"/>
      <c r="D104" s="1"/>
      <c r="E104" s="1"/>
      <c r="F104" s="1"/>
      <c r="G104" s="1"/>
      <c r="H104" s="1"/>
      <c r="I104" s="1"/>
    </row>
  </sheetData>
  <sheetProtection/>
  <mergeCells count="9">
    <mergeCell ref="H3:H4"/>
    <mergeCell ref="I3:I4"/>
    <mergeCell ref="A1:G1"/>
    <mergeCell ref="A2:G2"/>
    <mergeCell ref="A3:A4"/>
    <mergeCell ref="B3:B4"/>
    <mergeCell ref="C3:C4"/>
    <mergeCell ref="D3:D4"/>
    <mergeCell ref="E3: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C101"/>
  <sheetViews>
    <sheetView showZeros="0" tabSelected="1" view="pageBreakPreview" zoomScale="90" zoomScaleNormal="90" zoomScaleSheetLayoutView="90" zoomScalePageLayoutView="0" workbookViewId="0" topLeftCell="A1">
      <pane xSplit="2" ySplit="9" topLeftCell="C10" activePane="bottomRight" state="frozen"/>
      <selection pane="topLeft" activeCell="A1" sqref="A1"/>
      <selection pane="topRight" activeCell="F1" sqref="F1"/>
      <selection pane="bottomLeft" activeCell="A7" sqref="A7"/>
      <selection pane="bottomRight" activeCell="F10" sqref="F10"/>
    </sheetView>
  </sheetViews>
  <sheetFormatPr defaultColWidth="9.140625" defaultRowHeight="15" outlineLevelRow="1"/>
  <cols>
    <col min="1" max="1" width="9.140625" style="218" customWidth="1"/>
    <col min="2" max="2" width="51.28125" style="215" customWidth="1"/>
    <col min="3" max="3" width="15.140625" style="215" customWidth="1"/>
    <col min="4" max="4" width="18.00390625" style="215" customWidth="1"/>
    <col min="5" max="5" width="19.140625" style="215" customWidth="1"/>
    <col min="6" max="8" width="11.00390625" style="215" customWidth="1"/>
    <col min="9" max="12" width="13.140625" style="215" hidden="1" customWidth="1"/>
    <col min="13" max="13" width="18.28125" style="215" customWidth="1"/>
    <col min="14" max="14" width="13.140625" style="219" bestFit="1" customWidth="1"/>
    <col min="15" max="16" width="14.421875" style="219" bestFit="1" customWidth="1"/>
    <col min="17" max="22" width="11.00390625" style="219" hidden="1" customWidth="1"/>
    <col min="23" max="23" width="41.140625" style="219" hidden="1" customWidth="1"/>
    <col min="24" max="24" width="38.140625" style="215" hidden="1" customWidth="1"/>
    <col min="25" max="26" width="0" style="215" hidden="1" customWidth="1"/>
    <col min="27" max="27" width="12.421875" style="215" hidden="1" customWidth="1"/>
    <col min="28" max="32" width="0" style="215" hidden="1" customWidth="1"/>
    <col min="33" max="16384" width="9.140625" style="215" customWidth="1"/>
  </cols>
  <sheetData>
    <row r="1" spans="14:16" ht="18.75">
      <c r="N1" s="377" t="s">
        <v>309</v>
      </c>
      <c r="O1" s="377"/>
      <c r="P1" s="377"/>
    </row>
    <row r="2" spans="1:24" ht="28.5" customHeight="1">
      <c r="A2" s="378"/>
      <c r="B2" s="379"/>
      <c r="C2" s="379"/>
      <c r="D2" s="379"/>
      <c r="E2" s="379"/>
      <c r="F2" s="379"/>
      <c r="G2" s="379"/>
      <c r="H2" s="379"/>
      <c r="I2" s="379"/>
      <c r="J2" s="379"/>
      <c r="K2" s="379"/>
      <c r="L2" s="379"/>
      <c r="M2" s="379"/>
      <c r="N2" s="379"/>
      <c r="O2" s="379"/>
      <c r="P2" s="379"/>
      <c r="Q2" s="214"/>
      <c r="R2" s="214"/>
      <c r="S2" s="214"/>
      <c r="T2" s="380" t="s">
        <v>263</v>
      </c>
      <c r="U2" s="380"/>
      <c r="V2" s="380"/>
      <c r="W2" s="214"/>
      <c r="X2" s="263" t="s">
        <v>263</v>
      </c>
    </row>
    <row r="3" spans="1:23" ht="49.5" customHeight="1">
      <c r="A3" s="383" t="s">
        <v>310</v>
      </c>
      <c r="B3" s="384"/>
      <c r="C3" s="384"/>
      <c r="D3" s="384"/>
      <c r="E3" s="384"/>
      <c r="F3" s="384"/>
      <c r="G3" s="384"/>
      <c r="H3" s="384"/>
      <c r="I3" s="384"/>
      <c r="J3" s="384"/>
      <c r="K3" s="384"/>
      <c r="L3" s="384"/>
      <c r="M3" s="384"/>
      <c r="N3" s="384"/>
      <c r="O3" s="384"/>
      <c r="P3" s="384"/>
      <c r="Q3" s="201"/>
      <c r="R3" s="201"/>
      <c r="S3" s="201"/>
      <c r="T3" s="201"/>
      <c r="U3" s="201"/>
      <c r="V3" s="201"/>
      <c r="W3" s="201"/>
    </row>
    <row r="4" spans="1:23" ht="49.5" customHeight="1">
      <c r="A4" s="293"/>
      <c r="B4" s="294"/>
      <c r="C4" s="294"/>
      <c r="D4" s="294"/>
      <c r="E4" s="294"/>
      <c r="F4" s="294"/>
      <c r="G4" s="294"/>
      <c r="H4" s="294"/>
      <c r="I4" s="294"/>
      <c r="J4" s="294"/>
      <c r="K4" s="294"/>
      <c r="L4" s="294"/>
      <c r="M4" s="294"/>
      <c r="N4" s="294"/>
      <c r="O4" s="294"/>
      <c r="P4" s="294"/>
      <c r="Q4" s="201"/>
      <c r="R4" s="201"/>
      <c r="S4" s="201"/>
      <c r="T4" s="201"/>
      <c r="U4" s="201"/>
      <c r="V4" s="201"/>
      <c r="W4" s="201"/>
    </row>
    <row r="5" spans="1:23" ht="18" customHeight="1">
      <c r="A5" s="361" t="s">
        <v>296</v>
      </c>
      <c r="B5" s="361"/>
      <c r="C5" s="322"/>
      <c r="D5" s="322"/>
      <c r="E5" s="322"/>
      <c r="F5" s="322"/>
      <c r="G5" s="322"/>
      <c r="H5" s="322"/>
      <c r="I5" s="322"/>
      <c r="J5" s="322"/>
      <c r="K5" s="322"/>
      <c r="L5" s="322"/>
      <c r="M5" s="322"/>
      <c r="N5" s="322"/>
      <c r="O5" s="362" t="s">
        <v>298</v>
      </c>
      <c r="P5" s="362"/>
      <c r="Q5" s="201"/>
      <c r="R5" s="201"/>
      <c r="S5" s="201"/>
      <c r="T5" s="201"/>
      <c r="U5" s="201"/>
      <c r="V5" s="201"/>
      <c r="W5" s="201"/>
    </row>
    <row r="6" spans="1:25" ht="33" customHeight="1">
      <c r="A6" s="359" t="s">
        <v>157</v>
      </c>
      <c r="B6" s="359" t="s">
        <v>158</v>
      </c>
      <c r="C6" s="363" t="s">
        <v>299</v>
      </c>
      <c r="D6" s="363" t="s">
        <v>300</v>
      </c>
      <c r="E6" s="359" t="s">
        <v>295</v>
      </c>
      <c r="F6" s="373"/>
      <c r="G6" s="373"/>
      <c r="H6" s="373"/>
      <c r="I6" s="372" t="s">
        <v>230</v>
      </c>
      <c r="J6" s="372"/>
      <c r="K6" s="372"/>
      <c r="L6" s="372"/>
      <c r="M6" s="372"/>
      <c r="N6" s="372"/>
      <c r="O6" s="372"/>
      <c r="P6" s="372"/>
      <c r="Q6" s="372"/>
      <c r="R6" s="372"/>
      <c r="S6" s="372"/>
      <c r="T6" s="372"/>
      <c r="U6" s="372"/>
      <c r="V6" s="372"/>
      <c r="W6" s="360" t="s">
        <v>278</v>
      </c>
      <c r="X6" s="369" t="s">
        <v>258</v>
      </c>
      <c r="Y6" s="250"/>
    </row>
    <row r="7" spans="1:25" ht="42.75" customHeight="1">
      <c r="A7" s="359"/>
      <c r="B7" s="359"/>
      <c r="C7" s="364"/>
      <c r="D7" s="364"/>
      <c r="E7" s="363" t="s">
        <v>301</v>
      </c>
      <c r="F7" s="366" t="s">
        <v>297</v>
      </c>
      <c r="G7" s="367"/>
      <c r="H7" s="368"/>
      <c r="I7" s="323" t="s">
        <v>297</v>
      </c>
      <c r="J7" s="323"/>
      <c r="K7" s="323"/>
      <c r="L7" s="323"/>
      <c r="M7" s="363" t="s">
        <v>302</v>
      </c>
      <c r="N7" s="366" t="s">
        <v>297</v>
      </c>
      <c r="O7" s="367"/>
      <c r="P7" s="368"/>
      <c r="Q7" s="381" t="s">
        <v>281</v>
      </c>
      <c r="R7" s="381"/>
      <c r="S7" s="381"/>
      <c r="T7" s="382" t="s">
        <v>280</v>
      </c>
      <c r="U7" s="382"/>
      <c r="V7" s="382"/>
      <c r="W7" s="360"/>
      <c r="X7" s="369"/>
      <c r="Y7" s="250"/>
    </row>
    <row r="8" spans="1:29" ht="59.25" customHeight="1">
      <c r="A8" s="359"/>
      <c r="B8" s="359"/>
      <c r="C8" s="364"/>
      <c r="D8" s="364"/>
      <c r="E8" s="365"/>
      <c r="F8" s="370" t="s">
        <v>159</v>
      </c>
      <c r="G8" s="370" t="s">
        <v>160</v>
      </c>
      <c r="H8" s="370" t="s">
        <v>303</v>
      </c>
      <c r="I8" s="372" t="s">
        <v>260</v>
      </c>
      <c r="J8" s="372" t="s">
        <v>259</v>
      </c>
      <c r="K8" s="372" t="s">
        <v>247</v>
      </c>
      <c r="L8" s="372" t="s">
        <v>248</v>
      </c>
      <c r="M8" s="365"/>
      <c r="N8" s="370" t="s">
        <v>159</v>
      </c>
      <c r="O8" s="371" t="s">
        <v>160</v>
      </c>
      <c r="P8" s="371" t="s">
        <v>303</v>
      </c>
      <c r="Q8" s="318" t="s">
        <v>159</v>
      </c>
      <c r="R8" s="318" t="s">
        <v>160</v>
      </c>
      <c r="S8" s="318" t="s">
        <v>25</v>
      </c>
      <c r="T8" s="319" t="s">
        <v>159</v>
      </c>
      <c r="U8" s="319" t="s">
        <v>160</v>
      </c>
      <c r="V8" s="319" t="s">
        <v>25</v>
      </c>
      <c r="W8" s="360"/>
      <c r="X8" s="369"/>
      <c r="Y8" s="250"/>
      <c r="AC8" s="243">
        <f>R10+U10</f>
        <v>10721.050000000001</v>
      </c>
    </row>
    <row r="9" spans="1:25" ht="25.5" customHeight="1" hidden="1">
      <c r="A9" s="359"/>
      <c r="B9" s="359"/>
      <c r="C9" s="365"/>
      <c r="D9" s="365"/>
      <c r="E9" s="317"/>
      <c r="F9" s="370"/>
      <c r="G9" s="370"/>
      <c r="H9" s="370"/>
      <c r="I9" s="372"/>
      <c r="J9" s="372"/>
      <c r="K9" s="372"/>
      <c r="L9" s="372"/>
      <c r="M9" s="316"/>
      <c r="N9" s="370"/>
      <c r="O9" s="371"/>
      <c r="P9" s="371"/>
      <c r="Q9" s="320"/>
      <c r="R9" s="320"/>
      <c r="S9" s="320"/>
      <c r="T9" s="321"/>
      <c r="U9" s="321"/>
      <c r="V9" s="321"/>
      <c r="W9" s="295"/>
      <c r="X9" s="254"/>
      <c r="Y9" s="250"/>
    </row>
    <row r="10" spans="1:25" ht="37.5" customHeight="1">
      <c r="A10" s="249"/>
      <c r="B10" s="306" t="s">
        <v>250</v>
      </c>
      <c r="C10" s="255"/>
      <c r="D10" s="255"/>
      <c r="E10" s="255">
        <f>H10</f>
        <v>19610.300000000003</v>
      </c>
      <c r="F10" s="255">
        <f aca="true" t="shared" si="0" ref="F10:N10">F11+F36</f>
        <v>9442.9</v>
      </c>
      <c r="G10" s="255">
        <f t="shared" si="0"/>
        <v>10167.399999999998</v>
      </c>
      <c r="H10" s="255">
        <f t="shared" si="0"/>
        <v>19610.300000000003</v>
      </c>
      <c r="I10" s="255" t="e">
        <f t="shared" si="0"/>
        <v>#REF!</v>
      </c>
      <c r="J10" s="255" t="e">
        <f t="shared" si="0"/>
        <v>#REF!</v>
      </c>
      <c r="K10" s="255" t="e">
        <f t="shared" si="0"/>
        <v>#REF!</v>
      </c>
      <c r="L10" s="255" t="e">
        <f t="shared" si="0"/>
        <v>#REF!</v>
      </c>
      <c r="M10" s="255">
        <f>P10</f>
        <v>19610.309999999994</v>
      </c>
      <c r="N10" s="255">
        <f t="shared" si="0"/>
        <v>8399.36</v>
      </c>
      <c r="O10" s="255">
        <f>O11+O36-0.1</f>
        <v>11210.949999999999</v>
      </c>
      <c r="P10" s="255">
        <f>P11+P36-0.1</f>
        <v>19610.309999999994</v>
      </c>
      <c r="Q10" s="277">
        <f aca="true" t="shared" si="1" ref="Q10:V10">Q11+Q36</f>
        <v>7548.606</v>
      </c>
      <c r="R10" s="277">
        <f t="shared" si="1"/>
        <v>8008.040000000001</v>
      </c>
      <c r="S10" s="277">
        <f t="shared" si="1"/>
        <v>15556.646</v>
      </c>
      <c r="T10" s="278">
        <f t="shared" si="1"/>
        <v>839.076</v>
      </c>
      <c r="U10" s="278">
        <f t="shared" si="1"/>
        <v>2713.01</v>
      </c>
      <c r="V10" s="278">
        <f t="shared" si="1"/>
        <v>3552.0860000000002</v>
      </c>
      <c r="W10" s="274"/>
      <c r="X10" s="254"/>
      <c r="Y10" s="250"/>
    </row>
    <row r="11" spans="1:29" s="216" customFormat="1" ht="33" customHeight="1">
      <c r="A11" s="357" t="s">
        <v>182</v>
      </c>
      <c r="B11" s="376"/>
      <c r="C11" s="204"/>
      <c r="D11" s="204"/>
      <c r="E11" s="204">
        <f aca="true" t="shared" si="2" ref="E11:E74">H11</f>
        <v>10770.2</v>
      </c>
      <c r="F11" s="204">
        <f>F12+F14+F25+F30+F32</f>
        <v>5725.9</v>
      </c>
      <c r="G11" s="204">
        <f>G12+G14+G25+G30+G32</f>
        <v>5044.299999999999</v>
      </c>
      <c r="H11" s="204">
        <v>10770.2</v>
      </c>
      <c r="I11" s="204">
        <f>I12+I14+I25+I30+I32</f>
        <v>932.6759999999999</v>
      </c>
      <c r="J11" s="204">
        <f aca="true" t="shared" si="3" ref="J11:P11">J12+J14+J25+J30+J32</f>
        <v>3471.4400000000005</v>
      </c>
      <c r="K11" s="204">
        <f t="shared" si="3"/>
        <v>1811.8999999999999</v>
      </c>
      <c r="L11" s="204">
        <f t="shared" si="3"/>
        <v>716.8000000000001</v>
      </c>
      <c r="M11" s="204">
        <f aca="true" t="shared" si="4" ref="M11:M52">P11</f>
        <v>6932.915999999998</v>
      </c>
      <c r="N11" s="204">
        <f t="shared" si="3"/>
        <v>4404.116</v>
      </c>
      <c r="O11" s="204">
        <f t="shared" si="3"/>
        <v>2528.7999999999997</v>
      </c>
      <c r="P11" s="204">
        <f t="shared" si="3"/>
        <v>6932.915999999998</v>
      </c>
      <c r="Q11" s="204">
        <f aca="true" t="shared" si="5" ref="Q11:V11">Q12+Q14+Q25+Q30+Q32</f>
        <v>4404.106</v>
      </c>
      <c r="R11" s="204">
        <f t="shared" si="5"/>
        <v>2528.7</v>
      </c>
      <c r="S11" s="204">
        <f t="shared" si="5"/>
        <v>6932.806</v>
      </c>
      <c r="T11" s="204">
        <f t="shared" si="5"/>
        <v>0</v>
      </c>
      <c r="U11" s="204">
        <f t="shared" si="5"/>
        <v>0</v>
      </c>
      <c r="V11" s="204">
        <f t="shared" si="5"/>
        <v>0</v>
      </c>
      <c r="W11" s="296"/>
      <c r="X11" s="254"/>
      <c r="Y11" s="251"/>
      <c r="AB11" s="244">
        <f>X11-N11</f>
        <v>-4404.116</v>
      </c>
      <c r="AC11" s="244">
        <f>Y11-O11</f>
        <v>-2528.7999999999997</v>
      </c>
    </row>
    <row r="12" spans="1:25" ht="18.75">
      <c r="A12" s="220" t="s">
        <v>161</v>
      </c>
      <c r="B12" s="307" t="s">
        <v>162</v>
      </c>
      <c r="C12" s="209"/>
      <c r="D12" s="209"/>
      <c r="E12" s="209">
        <f t="shared" si="2"/>
        <v>648.8</v>
      </c>
      <c r="F12" s="209">
        <f aca="true" t="shared" si="6" ref="F12:P12">F13</f>
        <v>0</v>
      </c>
      <c r="G12" s="209">
        <f t="shared" si="6"/>
        <v>648.8</v>
      </c>
      <c r="H12" s="209">
        <f t="shared" si="6"/>
        <v>648.8</v>
      </c>
      <c r="I12" s="209">
        <f t="shared" si="6"/>
        <v>0</v>
      </c>
      <c r="J12" s="209">
        <f t="shared" si="6"/>
        <v>0</v>
      </c>
      <c r="K12" s="209">
        <f t="shared" si="6"/>
        <v>0</v>
      </c>
      <c r="L12" s="209">
        <f t="shared" si="6"/>
        <v>0</v>
      </c>
      <c r="M12" s="209">
        <f t="shared" si="4"/>
        <v>103.9</v>
      </c>
      <c r="N12" s="209">
        <v>0</v>
      </c>
      <c r="O12" s="209">
        <v>103.9</v>
      </c>
      <c r="P12" s="209">
        <f t="shared" si="6"/>
        <v>103.9</v>
      </c>
      <c r="Q12" s="209"/>
      <c r="R12" s="209"/>
      <c r="S12" s="209"/>
      <c r="T12" s="209"/>
      <c r="U12" s="209"/>
      <c r="V12" s="209"/>
      <c r="W12" s="297"/>
      <c r="X12" s="254"/>
      <c r="Y12" s="250"/>
    </row>
    <row r="13" spans="1:25" ht="18.75">
      <c r="A13" s="223" t="s">
        <v>163</v>
      </c>
      <c r="B13" s="308" t="s">
        <v>183</v>
      </c>
      <c r="C13" s="284">
        <v>2017</v>
      </c>
      <c r="D13" s="203"/>
      <c r="E13" s="255">
        <f t="shared" si="2"/>
        <v>648.8</v>
      </c>
      <c r="F13" s="203"/>
      <c r="G13" s="203">
        <v>648.8</v>
      </c>
      <c r="H13" s="203">
        <f>F13+G13</f>
        <v>648.8</v>
      </c>
      <c r="I13" s="203"/>
      <c r="J13" s="203"/>
      <c r="K13" s="203"/>
      <c r="L13" s="203"/>
      <c r="M13" s="255">
        <f t="shared" si="4"/>
        <v>103.9</v>
      </c>
      <c r="N13" s="205">
        <v>0</v>
      </c>
      <c r="O13" s="203">
        <v>103.9</v>
      </c>
      <c r="P13" s="203">
        <f>N13+O13</f>
        <v>103.9</v>
      </c>
      <c r="Q13" s="203"/>
      <c r="R13" s="203"/>
      <c r="S13" s="203"/>
      <c r="T13" s="203"/>
      <c r="U13" s="203"/>
      <c r="V13" s="203"/>
      <c r="W13" s="298"/>
      <c r="X13" s="254"/>
      <c r="Y13" s="250"/>
    </row>
    <row r="14" spans="1:25" ht="18.75">
      <c r="A14" s="220" t="s">
        <v>166</v>
      </c>
      <c r="B14" s="307" t="s">
        <v>167</v>
      </c>
      <c r="C14" s="285"/>
      <c r="D14" s="209"/>
      <c r="E14" s="209">
        <f t="shared" si="2"/>
        <v>6778.400000000001</v>
      </c>
      <c r="F14" s="209">
        <f>SUM(F15:F24)</f>
        <v>4651.4</v>
      </c>
      <c r="G14" s="209">
        <f aca="true" t="shared" si="7" ref="G14:P14">SUM(G15:G24)</f>
        <v>2127</v>
      </c>
      <c r="H14" s="209">
        <f t="shared" si="7"/>
        <v>6778.400000000001</v>
      </c>
      <c r="I14" s="209">
        <f t="shared" si="7"/>
        <v>391.976</v>
      </c>
      <c r="J14" s="209">
        <f t="shared" si="7"/>
        <v>2937.6400000000003</v>
      </c>
      <c r="K14" s="209">
        <f t="shared" si="7"/>
        <v>1114.6</v>
      </c>
      <c r="L14" s="209">
        <f t="shared" si="7"/>
        <v>0</v>
      </c>
      <c r="M14" s="209">
        <f t="shared" si="4"/>
        <v>4321.415999999999</v>
      </c>
      <c r="N14" s="209">
        <f t="shared" si="7"/>
        <v>3329.616</v>
      </c>
      <c r="O14" s="209">
        <f t="shared" si="7"/>
        <v>991.7999999999998</v>
      </c>
      <c r="P14" s="209">
        <f t="shared" si="7"/>
        <v>4321.415999999999</v>
      </c>
      <c r="Q14" s="209">
        <f>SUM(Q15:Q24)</f>
        <v>3329.6059999999998</v>
      </c>
      <c r="R14" s="209">
        <f>SUM(R15:R24)</f>
        <v>1114.6</v>
      </c>
      <c r="S14" s="209">
        <f>SUM(S15:S24)</f>
        <v>4444.206</v>
      </c>
      <c r="T14" s="209">
        <f>SUM(T15:T29)</f>
        <v>0</v>
      </c>
      <c r="U14" s="209">
        <f>SUM(U15:U29)</f>
        <v>0</v>
      </c>
      <c r="V14" s="209">
        <f>SUM(V15:V29)</f>
        <v>0</v>
      </c>
      <c r="W14" s="297"/>
      <c r="X14" s="254"/>
      <c r="Y14" s="250"/>
    </row>
    <row r="15" spans="1:25" ht="18.75">
      <c r="A15" s="222" t="s">
        <v>168</v>
      </c>
      <c r="B15" s="309" t="s">
        <v>283</v>
      </c>
      <c r="C15" s="284">
        <v>2016</v>
      </c>
      <c r="D15" s="203" t="s">
        <v>304</v>
      </c>
      <c r="E15" s="255">
        <f t="shared" si="2"/>
        <v>1155.5</v>
      </c>
      <c r="F15" s="203">
        <v>601</v>
      </c>
      <c r="G15" s="203">
        <v>554.5</v>
      </c>
      <c r="H15" s="203">
        <f>F15+G15</f>
        <v>1155.5</v>
      </c>
      <c r="I15" s="203"/>
      <c r="J15" s="203"/>
      <c r="K15" s="203"/>
      <c r="L15" s="203"/>
      <c r="M15" s="255">
        <f t="shared" si="4"/>
        <v>0</v>
      </c>
      <c r="N15" s="203">
        <f>I15+J15</f>
        <v>0</v>
      </c>
      <c r="O15" s="203">
        <f>K15+L15</f>
        <v>0</v>
      </c>
      <c r="P15" s="203">
        <f>N15+O15</f>
        <v>0</v>
      </c>
      <c r="Q15" s="203">
        <v>0</v>
      </c>
      <c r="R15" s="203">
        <v>0</v>
      </c>
      <c r="S15" s="203">
        <v>0</v>
      </c>
      <c r="T15" s="203"/>
      <c r="U15" s="203"/>
      <c r="V15" s="203"/>
      <c r="W15" s="298"/>
      <c r="X15" s="254"/>
      <c r="Y15" s="250"/>
    </row>
    <row r="16" spans="1:25" ht="18.75">
      <c r="A16" s="222" t="s">
        <v>169</v>
      </c>
      <c r="B16" s="309" t="s">
        <v>284</v>
      </c>
      <c r="C16" s="284">
        <v>2015</v>
      </c>
      <c r="D16" s="203" t="s">
        <v>305</v>
      </c>
      <c r="E16" s="255">
        <f t="shared" si="2"/>
        <v>1027.25</v>
      </c>
      <c r="F16" s="203">
        <v>625.5</v>
      </c>
      <c r="G16" s="203">
        <v>401.75</v>
      </c>
      <c r="H16" s="203">
        <f aca="true" t="shared" si="8" ref="H16:H24">F16+G16</f>
        <v>1027.25</v>
      </c>
      <c r="I16" s="203"/>
      <c r="J16" s="203"/>
      <c r="K16" s="203"/>
      <c r="L16" s="203"/>
      <c r="M16" s="255">
        <f t="shared" si="4"/>
        <v>0</v>
      </c>
      <c r="N16" s="203">
        <f aca="true" t="shared" si="9" ref="N16:N24">I16+J16</f>
        <v>0</v>
      </c>
      <c r="O16" s="203">
        <f aca="true" t="shared" si="10" ref="O16:O24">K16+L16</f>
        <v>0</v>
      </c>
      <c r="P16" s="203">
        <f aca="true" t="shared" si="11" ref="P16:P24">N16+O16</f>
        <v>0</v>
      </c>
      <c r="Q16" s="203">
        <v>0</v>
      </c>
      <c r="R16" s="203">
        <v>0</v>
      </c>
      <c r="S16" s="203">
        <v>0</v>
      </c>
      <c r="T16" s="203"/>
      <c r="U16" s="203"/>
      <c r="V16" s="203"/>
      <c r="W16" s="298"/>
      <c r="X16" s="254"/>
      <c r="Y16" s="250"/>
    </row>
    <row r="17" spans="1:25" ht="63">
      <c r="A17" s="222" t="s">
        <v>170</v>
      </c>
      <c r="B17" s="309" t="s">
        <v>285</v>
      </c>
      <c r="C17" s="284">
        <v>2016</v>
      </c>
      <c r="D17" s="203" t="s">
        <v>304</v>
      </c>
      <c r="E17" s="255">
        <f t="shared" si="2"/>
        <v>602.8</v>
      </c>
      <c r="F17" s="203">
        <v>505.3</v>
      </c>
      <c r="G17" s="203">
        <v>97.5</v>
      </c>
      <c r="H17" s="203">
        <f t="shared" si="8"/>
        <v>602.8</v>
      </c>
      <c r="I17" s="206">
        <v>52.863</v>
      </c>
      <c r="J17" s="206">
        <v>454.14</v>
      </c>
      <c r="K17" s="206">
        <v>97.5</v>
      </c>
      <c r="L17" s="206"/>
      <c r="M17" s="255">
        <f t="shared" si="4"/>
        <v>604.5029999999999</v>
      </c>
      <c r="N17" s="206">
        <f t="shared" si="9"/>
        <v>507.003</v>
      </c>
      <c r="O17" s="206">
        <f t="shared" si="10"/>
        <v>97.5</v>
      </c>
      <c r="P17" s="206">
        <f t="shared" si="11"/>
        <v>604.5029999999999</v>
      </c>
      <c r="Q17" s="206">
        <v>507.003</v>
      </c>
      <c r="R17" s="206">
        <v>97.5</v>
      </c>
      <c r="S17" s="206">
        <v>604.5029999999999</v>
      </c>
      <c r="T17" s="206"/>
      <c r="U17" s="206"/>
      <c r="V17" s="206"/>
      <c r="W17" s="299" t="s">
        <v>264</v>
      </c>
      <c r="X17" s="254" t="s">
        <v>254</v>
      </c>
      <c r="Y17" s="250"/>
    </row>
    <row r="18" spans="1:25" ht="47.25">
      <c r="A18" s="222" t="s">
        <v>186</v>
      </c>
      <c r="B18" s="309" t="s">
        <v>286</v>
      </c>
      <c r="C18" s="284">
        <v>2017</v>
      </c>
      <c r="D18" s="203" t="s">
        <v>305</v>
      </c>
      <c r="E18" s="255">
        <f t="shared" si="2"/>
        <v>604</v>
      </c>
      <c r="F18" s="203">
        <v>505.3</v>
      </c>
      <c r="G18" s="203">
        <v>98.7</v>
      </c>
      <c r="H18" s="203">
        <f t="shared" si="8"/>
        <v>604</v>
      </c>
      <c r="I18" s="206">
        <v>52.863</v>
      </c>
      <c r="J18" s="206">
        <v>452.44</v>
      </c>
      <c r="K18" s="206">
        <v>98.7</v>
      </c>
      <c r="L18" s="206"/>
      <c r="M18" s="255">
        <f t="shared" si="4"/>
        <v>604.003</v>
      </c>
      <c r="N18" s="206">
        <f t="shared" si="9"/>
        <v>505.303</v>
      </c>
      <c r="O18" s="206">
        <f t="shared" si="10"/>
        <v>98.7</v>
      </c>
      <c r="P18" s="206">
        <f t="shared" si="11"/>
        <v>604.003</v>
      </c>
      <c r="Q18" s="206">
        <v>505.303</v>
      </c>
      <c r="R18" s="206">
        <v>98.7</v>
      </c>
      <c r="S18" s="206">
        <v>604.003</v>
      </c>
      <c r="T18" s="206"/>
      <c r="U18" s="206"/>
      <c r="V18" s="206"/>
      <c r="W18" s="299" t="s">
        <v>265</v>
      </c>
      <c r="X18" s="254" t="s">
        <v>254</v>
      </c>
      <c r="Y18" s="250"/>
    </row>
    <row r="19" spans="1:25" ht="31.5">
      <c r="A19" s="222" t="s">
        <v>187</v>
      </c>
      <c r="B19" s="309" t="s">
        <v>287</v>
      </c>
      <c r="C19" s="284">
        <v>2014</v>
      </c>
      <c r="D19" s="203" t="s">
        <v>306</v>
      </c>
      <c r="E19" s="255">
        <f t="shared" si="2"/>
        <v>444.9</v>
      </c>
      <c r="F19" s="203">
        <v>377.3</v>
      </c>
      <c r="G19" s="203">
        <v>67.6</v>
      </c>
      <c r="H19" s="203">
        <f t="shared" si="8"/>
        <v>444.9</v>
      </c>
      <c r="I19" s="206">
        <v>43.1</v>
      </c>
      <c r="J19" s="206">
        <v>334.2</v>
      </c>
      <c r="K19" s="206">
        <v>67.6</v>
      </c>
      <c r="L19" s="206"/>
      <c r="M19" s="255">
        <f t="shared" si="4"/>
        <v>444.9</v>
      </c>
      <c r="N19" s="206">
        <f t="shared" si="9"/>
        <v>377.3</v>
      </c>
      <c r="O19" s="206">
        <f t="shared" si="10"/>
        <v>67.6</v>
      </c>
      <c r="P19" s="206">
        <f t="shared" si="11"/>
        <v>444.9</v>
      </c>
      <c r="Q19" s="206">
        <v>377.3</v>
      </c>
      <c r="R19" s="206">
        <v>67.6</v>
      </c>
      <c r="S19" s="206">
        <v>444.9</v>
      </c>
      <c r="T19" s="206"/>
      <c r="U19" s="206"/>
      <c r="V19" s="206"/>
      <c r="W19" s="299" t="s">
        <v>266</v>
      </c>
      <c r="X19" s="254" t="s">
        <v>254</v>
      </c>
      <c r="Y19" s="250"/>
    </row>
    <row r="20" spans="1:25" ht="162" customHeight="1">
      <c r="A20" s="222" t="s">
        <v>188</v>
      </c>
      <c r="B20" s="309" t="s">
        <v>238</v>
      </c>
      <c r="C20" s="284">
        <v>2017</v>
      </c>
      <c r="D20" s="222">
        <v>2019</v>
      </c>
      <c r="E20" s="255">
        <f t="shared" si="2"/>
        <v>939.85</v>
      </c>
      <c r="F20" s="203">
        <v>742</v>
      </c>
      <c r="G20" s="203">
        <v>197.85</v>
      </c>
      <c r="H20" s="203">
        <f t="shared" si="8"/>
        <v>939.85</v>
      </c>
      <c r="I20" s="310">
        <f>59.5+33.9</f>
        <v>93.4</v>
      </c>
      <c r="J20" s="206">
        <f>623+59.5-33.9</f>
        <v>648.6</v>
      </c>
      <c r="K20" s="206">
        <v>197.9</v>
      </c>
      <c r="L20" s="206"/>
      <c r="M20" s="255">
        <f t="shared" si="4"/>
        <v>939.9</v>
      </c>
      <c r="N20" s="206">
        <f t="shared" si="9"/>
        <v>742</v>
      </c>
      <c r="O20" s="206">
        <f t="shared" si="10"/>
        <v>197.9</v>
      </c>
      <c r="P20" s="206">
        <f t="shared" si="11"/>
        <v>939.9</v>
      </c>
      <c r="Q20" s="206">
        <v>742</v>
      </c>
      <c r="R20" s="206">
        <v>197.9</v>
      </c>
      <c r="S20" s="206">
        <v>939.9</v>
      </c>
      <c r="T20" s="206"/>
      <c r="U20" s="206"/>
      <c r="V20" s="206"/>
      <c r="W20" s="299" t="s">
        <v>267</v>
      </c>
      <c r="X20" s="254" t="s">
        <v>254</v>
      </c>
      <c r="Y20" s="250"/>
    </row>
    <row r="21" spans="1:25" ht="409.5" customHeight="1">
      <c r="A21" s="222" t="s">
        <v>189</v>
      </c>
      <c r="B21" s="311" t="s">
        <v>244</v>
      </c>
      <c r="C21" s="284">
        <v>2013</v>
      </c>
      <c r="D21" s="222">
        <v>2019</v>
      </c>
      <c r="E21" s="255">
        <f t="shared" si="2"/>
        <v>1521</v>
      </c>
      <c r="F21" s="203">
        <v>1004</v>
      </c>
      <c r="G21" s="203">
        <v>517</v>
      </c>
      <c r="H21" s="203">
        <f t="shared" si="8"/>
        <v>1521</v>
      </c>
      <c r="I21" s="310">
        <v>149.75</v>
      </c>
      <c r="J21" s="206">
        <f>704.51+149.75</f>
        <v>854.26</v>
      </c>
      <c r="K21" s="206">
        <v>517</v>
      </c>
      <c r="L21" s="206"/>
      <c r="M21" s="255">
        <f t="shared" si="4"/>
        <v>1398.21</v>
      </c>
      <c r="N21" s="206">
        <f t="shared" si="9"/>
        <v>1004.01</v>
      </c>
      <c r="O21" s="206">
        <v>394.2</v>
      </c>
      <c r="P21" s="206">
        <f t="shared" si="11"/>
        <v>1398.21</v>
      </c>
      <c r="Q21" s="206">
        <v>1004</v>
      </c>
      <c r="R21" s="206">
        <v>517</v>
      </c>
      <c r="S21" s="206">
        <v>1521</v>
      </c>
      <c r="T21" s="206"/>
      <c r="U21" s="206"/>
      <c r="V21" s="206"/>
      <c r="W21" s="299" t="s">
        <v>282</v>
      </c>
      <c r="X21" s="254" t="s">
        <v>254</v>
      </c>
      <c r="Y21" s="250"/>
    </row>
    <row r="22" spans="1:25" ht="47.25" customHeight="1">
      <c r="A22" s="222" t="s">
        <v>190</v>
      </c>
      <c r="B22" s="264" t="s">
        <v>288</v>
      </c>
      <c r="C22" s="284">
        <v>2009</v>
      </c>
      <c r="D22" s="203" t="s">
        <v>307</v>
      </c>
      <c r="E22" s="255">
        <f t="shared" si="2"/>
        <v>146.5</v>
      </c>
      <c r="F22" s="203">
        <v>97</v>
      </c>
      <c r="G22" s="203">
        <v>49.5</v>
      </c>
      <c r="H22" s="203">
        <f t="shared" si="8"/>
        <v>146.5</v>
      </c>
      <c r="I22" s="206"/>
      <c r="J22" s="206">
        <v>97</v>
      </c>
      <c r="K22" s="206">
        <v>49.5</v>
      </c>
      <c r="L22" s="206"/>
      <c r="M22" s="255">
        <f t="shared" si="4"/>
        <v>146.5</v>
      </c>
      <c r="N22" s="206">
        <f t="shared" si="9"/>
        <v>97</v>
      </c>
      <c r="O22" s="206">
        <f t="shared" si="10"/>
        <v>49.5</v>
      </c>
      <c r="P22" s="206">
        <f t="shared" si="11"/>
        <v>146.5</v>
      </c>
      <c r="Q22" s="206">
        <v>97</v>
      </c>
      <c r="R22" s="206">
        <v>49.5</v>
      </c>
      <c r="S22" s="206">
        <v>146.5</v>
      </c>
      <c r="T22" s="206"/>
      <c r="U22" s="206"/>
      <c r="V22" s="206"/>
      <c r="W22" s="300" t="s">
        <v>268</v>
      </c>
      <c r="X22" s="254"/>
      <c r="Y22" s="250"/>
    </row>
    <row r="23" spans="1:25" ht="18.75">
      <c r="A23" s="222" t="s">
        <v>191</v>
      </c>
      <c r="B23" s="264" t="s">
        <v>251</v>
      </c>
      <c r="C23" s="284">
        <v>2004</v>
      </c>
      <c r="D23" s="203" t="s">
        <v>308</v>
      </c>
      <c r="E23" s="255">
        <f t="shared" si="2"/>
        <v>153.25</v>
      </c>
      <c r="F23" s="203">
        <v>97</v>
      </c>
      <c r="G23" s="203">
        <v>56.25</v>
      </c>
      <c r="H23" s="203">
        <f t="shared" si="8"/>
        <v>153.25</v>
      </c>
      <c r="I23" s="203"/>
      <c r="J23" s="203"/>
      <c r="K23" s="203"/>
      <c r="L23" s="203"/>
      <c r="M23" s="255">
        <f t="shared" si="4"/>
        <v>0</v>
      </c>
      <c r="N23" s="203">
        <f t="shared" si="9"/>
        <v>0</v>
      </c>
      <c r="O23" s="203">
        <f t="shared" si="10"/>
        <v>0</v>
      </c>
      <c r="P23" s="203">
        <f t="shared" si="11"/>
        <v>0</v>
      </c>
      <c r="Q23" s="203">
        <v>0</v>
      </c>
      <c r="R23" s="203">
        <v>0</v>
      </c>
      <c r="S23" s="203">
        <v>0</v>
      </c>
      <c r="T23" s="203"/>
      <c r="U23" s="203"/>
      <c r="V23" s="203"/>
      <c r="W23" s="300" t="s">
        <v>269</v>
      </c>
      <c r="X23" s="254"/>
      <c r="Y23" s="250"/>
    </row>
    <row r="24" spans="1:25" ht="42.75">
      <c r="A24" s="222" t="s">
        <v>192</v>
      </c>
      <c r="B24" s="264" t="s">
        <v>289</v>
      </c>
      <c r="C24" s="284">
        <v>2001</v>
      </c>
      <c r="D24" s="203" t="s">
        <v>306</v>
      </c>
      <c r="E24" s="255">
        <f t="shared" si="2"/>
        <v>183.35</v>
      </c>
      <c r="F24" s="203">
        <v>97</v>
      </c>
      <c r="G24" s="203">
        <v>86.35</v>
      </c>
      <c r="H24" s="203">
        <f t="shared" si="8"/>
        <v>183.35</v>
      </c>
      <c r="I24" s="206"/>
      <c r="J24" s="206">
        <v>97</v>
      </c>
      <c r="K24" s="206">
        <v>86.4</v>
      </c>
      <c r="L24" s="206"/>
      <c r="M24" s="255">
        <f t="shared" si="4"/>
        <v>183.4</v>
      </c>
      <c r="N24" s="206">
        <f t="shared" si="9"/>
        <v>97</v>
      </c>
      <c r="O24" s="206">
        <f t="shared" si="10"/>
        <v>86.4</v>
      </c>
      <c r="P24" s="206">
        <f t="shared" si="11"/>
        <v>183.4</v>
      </c>
      <c r="Q24" s="206">
        <v>97</v>
      </c>
      <c r="R24" s="206">
        <v>86.4</v>
      </c>
      <c r="S24" s="206">
        <v>183.4</v>
      </c>
      <c r="T24" s="206"/>
      <c r="U24" s="206"/>
      <c r="V24" s="206"/>
      <c r="W24" s="300" t="s">
        <v>268</v>
      </c>
      <c r="X24" s="254"/>
      <c r="Y24" s="250"/>
    </row>
    <row r="25" spans="1:25" ht="18.75">
      <c r="A25" s="220" t="s">
        <v>171</v>
      </c>
      <c r="B25" s="307" t="s">
        <v>172</v>
      </c>
      <c r="C25" s="285"/>
      <c r="D25" s="209"/>
      <c r="E25" s="209">
        <f t="shared" si="2"/>
        <v>2409.4</v>
      </c>
      <c r="F25" s="209">
        <f aca="true" t="shared" si="12" ref="F25:P25">SUM(F26:F29)</f>
        <v>791.8</v>
      </c>
      <c r="G25" s="209">
        <f t="shared" si="12"/>
        <v>1617.6</v>
      </c>
      <c r="H25" s="209">
        <f t="shared" si="12"/>
        <v>2409.4</v>
      </c>
      <c r="I25" s="209">
        <f t="shared" si="12"/>
        <v>258</v>
      </c>
      <c r="J25" s="209">
        <f t="shared" si="12"/>
        <v>533.8</v>
      </c>
      <c r="K25" s="209">
        <f t="shared" si="12"/>
        <v>697.3</v>
      </c>
      <c r="L25" s="209">
        <f t="shared" si="12"/>
        <v>65.95</v>
      </c>
      <c r="M25" s="209">
        <f t="shared" si="4"/>
        <v>2064.9</v>
      </c>
      <c r="N25" s="209">
        <f t="shared" si="12"/>
        <v>791.8</v>
      </c>
      <c r="O25" s="209">
        <f t="shared" si="12"/>
        <v>1273.1</v>
      </c>
      <c r="P25" s="209">
        <f t="shared" si="12"/>
        <v>2064.9</v>
      </c>
      <c r="Q25" s="209">
        <f aca="true" t="shared" si="13" ref="Q25:V25">SUM(Q26:Q29)</f>
        <v>791.8</v>
      </c>
      <c r="R25" s="209">
        <f t="shared" si="13"/>
        <v>763.25</v>
      </c>
      <c r="S25" s="209">
        <f t="shared" si="13"/>
        <v>1555.0500000000002</v>
      </c>
      <c r="T25" s="209">
        <f t="shared" si="13"/>
        <v>0</v>
      </c>
      <c r="U25" s="209">
        <f t="shared" si="13"/>
        <v>0</v>
      </c>
      <c r="V25" s="209">
        <f t="shared" si="13"/>
        <v>0</v>
      </c>
      <c r="W25" s="297"/>
      <c r="X25" s="254"/>
      <c r="Y25" s="250"/>
    </row>
    <row r="26" spans="1:25" ht="31.5">
      <c r="A26" s="222" t="s">
        <v>173</v>
      </c>
      <c r="B26" s="308" t="s">
        <v>243</v>
      </c>
      <c r="C26" s="284">
        <v>2017</v>
      </c>
      <c r="D26" s="222">
        <v>2019</v>
      </c>
      <c r="E26" s="255">
        <f t="shared" si="2"/>
        <v>501.6</v>
      </c>
      <c r="F26" s="203"/>
      <c r="G26" s="203">
        <v>501.6</v>
      </c>
      <c r="H26" s="203">
        <f>F26+G26</f>
        <v>501.6</v>
      </c>
      <c r="I26" s="203"/>
      <c r="J26" s="203"/>
      <c r="K26" s="203"/>
      <c r="L26" s="203"/>
      <c r="M26" s="255">
        <f t="shared" si="4"/>
        <v>501.6</v>
      </c>
      <c r="N26" s="203">
        <f>I26+J26</f>
        <v>0</v>
      </c>
      <c r="O26" s="203">
        <v>501.6</v>
      </c>
      <c r="P26" s="203">
        <f>N26+O26</f>
        <v>501.6</v>
      </c>
      <c r="Q26" s="203">
        <v>0</v>
      </c>
      <c r="R26" s="203">
        <v>0</v>
      </c>
      <c r="S26" s="203">
        <v>0</v>
      </c>
      <c r="T26" s="203"/>
      <c r="U26" s="203"/>
      <c r="V26" s="203"/>
      <c r="W26" s="298"/>
      <c r="X26" s="254"/>
      <c r="Y26" s="250"/>
    </row>
    <row r="27" spans="1:25" ht="225.75" customHeight="1">
      <c r="A27" s="222" t="s">
        <v>193</v>
      </c>
      <c r="B27" s="308" t="s">
        <v>184</v>
      </c>
      <c r="C27" s="284">
        <v>2016</v>
      </c>
      <c r="D27" s="222">
        <v>2019</v>
      </c>
      <c r="E27" s="255">
        <f t="shared" si="2"/>
        <v>941.8</v>
      </c>
      <c r="F27" s="203">
        <v>452</v>
      </c>
      <c r="G27" s="203">
        <v>489.8</v>
      </c>
      <c r="H27" s="203">
        <f>F27+G27</f>
        <v>941.8</v>
      </c>
      <c r="I27" s="206"/>
      <c r="J27" s="206">
        <v>452</v>
      </c>
      <c r="K27" s="206">
        <v>489.75</v>
      </c>
      <c r="L27" s="206"/>
      <c r="M27" s="255">
        <f t="shared" si="4"/>
        <v>941.75</v>
      </c>
      <c r="N27" s="206">
        <f>I27+J27</f>
        <v>452</v>
      </c>
      <c r="O27" s="206">
        <f>K27+L27</f>
        <v>489.75</v>
      </c>
      <c r="P27" s="206">
        <f>N27+O27</f>
        <v>941.75</v>
      </c>
      <c r="Q27" s="206">
        <v>452</v>
      </c>
      <c r="R27" s="206">
        <v>489.75</v>
      </c>
      <c r="S27" s="206">
        <v>941.75</v>
      </c>
      <c r="T27" s="206"/>
      <c r="U27" s="206"/>
      <c r="V27" s="206"/>
      <c r="W27" s="299" t="s">
        <v>279</v>
      </c>
      <c r="X27" s="254"/>
      <c r="Y27" s="250"/>
    </row>
    <row r="28" spans="1:25" ht="219.75" customHeight="1">
      <c r="A28" s="222" t="s">
        <v>194</v>
      </c>
      <c r="B28" s="308" t="s">
        <v>239</v>
      </c>
      <c r="C28" s="284">
        <v>2012</v>
      </c>
      <c r="D28" s="222">
        <v>2019</v>
      </c>
      <c r="E28" s="255">
        <f t="shared" si="2"/>
        <v>676.6</v>
      </c>
      <c r="F28" s="203">
        <v>258</v>
      </c>
      <c r="G28" s="203">
        <v>418.6</v>
      </c>
      <c r="H28" s="203">
        <f>F28+G28</f>
        <v>676.6</v>
      </c>
      <c r="I28" s="206">
        <v>258</v>
      </c>
      <c r="J28" s="206"/>
      <c r="K28" s="206"/>
      <c r="L28" s="206">
        <v>65.95</v>
      </c>
      <c r="M28" s="255">
        <f t="shared" si="4"/>
        <v>332.2</v>
      </c>
      <c r="N28" s="206">
        <f>I28+J28</f>
        <v>258</v>
      </c>
      <c r="O28" s="206">
        <v>74.2</v>
      </c>
      <c r="P28" s="206">
        <f>N28+O28</f>
        <v>332.2</v>
      </c>
      <c r="Q28" s="206">
        <v>258</v>
      </c>
      <c r="R28" s="206">
        <v>65.95</v>
      </c>
      <c r="S28" s="206">
        <v>323.95</v>
      </c>
      <c r="T28" s="206"/>
      <c r="U28" s="206"/>
      <c r="V28" s="206"/>
      <c r="W28" s="299" t="s">
        <v>270</v>
      </c>
      <c r="X28" s="254" t="s">
        <v>255</v>
      </c>
      <c r="Y28" s="250"/>
    </row>
    <row r="29" spans="1:25" ht="100.5" customHeight="1">
      <c r="A29" s="222" t="s">
        <v>195</v>
      </c>
      <c r="B29" s="308" t="s">
        <v>290</v>
      </c>
      <c r="C29" s="284">
        <v>2014</v>
      </c>
      <c r="D29" s="222">
        <v>2019</v>
      </c>
      <c r="E29" s="255">
        <f t="shared" si="2"/>
        <v>289.4</v>
      </c>
      <c r="F29" s="203">
        <v>81.8</v>
      </c>
      <c r="G29" s="203">
        <v>207.6</v>
      </c>
      <c r="H29" s="203">
        <f>F29+G29</f>
        <v>289.4</v>
      </c>
      <c r="I29" s="206"/>
      <c r="J29" s="206">
        <v>81.8</v>
      </c>
      <c r="K29" s="206">
        <v>207.55</v>
      </c>
      <c r="L29" s="206"/>
      <c r="M29" s="255">
        <f t="shared" si="4"/>
        <v>289.35</v>
      </c>
      <c r="N29" s="206">
        <f>I29+J29</f>
        <v>81.8</v>
      </c>
      <c r="O29" s="206">
        <f>K29+L29</f>
        <v>207.55</v>
      </c>
      <c r="P29" s="206">
        <f>N29+O29</f>
        <v>289.35</v>
      </c>
      <c r="Q29" s="206">
        <v>81.8</v>
      </c>
      <c r="R29" s="206">
        <v>207.55</v>
      </c>
      <c r="S29" s="206">
        <v>289.35</v>
      </c>
      <c r="T29" s="206"/>
      <c r="U29" s="206"/>
      <c r="V29" s="206"/>
      <c r="W29" s="299" t="s">
        <v>271</v>
      </c>
      <c r="X29" s="254"/>
      <c r="Y29" s="250"/>
    </row>
    <row r="30" spans="1:25" ht="18.75">
      <c r="A30" s="220" t="s">
        <v>174</v>
      </c>
      <c r="B30" s="307" t="s">
        <v>175</v>
      </c>
      <c r="C30" s="285"/>
      <c r="D30" s="209"/>
      <c r="E30" s="209">
        <f t="shared" si="2"/>
        <v>159.4</v>
      </c>
      <c r="F30" s="209">
        <f aca="true" t="shared" si="14" ref="F30:P30">F31</f>
        <v>159.4</v>
      </c>
      <c r="G30" s="209">
        <f t="shared" si="14"/>
        <v>0</v>
      </c>
      <c r="H30" s="209">
        <f t="shared" si="14"/>
        <v>159.4</v>
      </c>
      <c r="I30" s="209">
        <f t="shared" si="14"/>
        <v>159.4</v>
      </c>
      <c r="J30" s="209">
        <f t="shared" si="14"/>
        <v>0</v>
      </c>
      <c r="K30" s="209">
        <f t="shared" si="14"/>
        <v>0</v>
      </c>
      <c r="L30" s="209">
        <f t="shared" si="14"/>
        <v>0</v>
      </c>
      <c r="M30" s="209">
        <f t="shared" si="4"/>
        <v>272.5</v>
      </c>
      <c r="N30" s="209">
        <f>N31</f>
        <v>159.4</v>
      </c>
      <c r="O30" s="209">
        <f t="shared" si="14"/>
        <v>113.1</v>
      </c>
      <c r="P30" s="209">
        <f t="shared" si="14"/>
        <v>272.5</v>
      </c>
      <c r="Q30" s="209">
        <f>Q31</f>
        <v>159.4</v>
      </c>
      <c r="R30" s="209"/>
      <c r="S30" s="209">
        <f>S31</f>
        <v>159.4</v>
      </c>
      <c r="T30" s="209"/>
      <c r="U30" s="209"/>
      <c r="V30" s="209"/>
      <c r="W30" s="297"/>
      <c r="X30" s="254"/>
      <c r="Y30" s="250"/>
    </row>
    <row r="31" spans="1:25" ht="28.5">
      <c r="A31" s="222" t="s">
        <v>176</v>
      </c>
      <c r="B31" s="308" t="s">
        <v>245</v>
      </c>
      <c r="C31" s="284">
        <v>2015</v>
      </c>
      <c r="D31" s="222">
        <v>2019</v>
      </c>
      <c r="E31" s="255">
        <f t="shared" si="2"/>
        <v>159.4</v>
      </c>
      <c r="F31" s="203">
        <v>159.4</v>
      </c>
      <c r="G31" s="203"/>
      <c r="H31" s="203">
        <f>F31+G31</f>
        <v>159.4</v>
      </c>
      <c r="I31" s="206">
        <v>159.4</v>
      </c>
      <c r="J31" s="206"/>
      <c r="K31" s="206"/>
      <c r="L31" s="206"/>
      <c r="M31" s="255">
        <f t="shared" si="4"/>
        <v>272.5</v>
      </c>
      <c r="N31" s="206">
        <f>I31+J31</f>
        <v>159.4</v>
      </c>
      <c r="O31" s="206">
        <v>113.1</v>
      </c>
      <c r="P31" s="206">
        <f>N31+O31</f>
        <v>272.5</v>
      </c>
      <c r="Q31" s="206">
        <v>159.4</v>
      </c>
      <c r="R31" s="206"/>
      <c r="S31" s="206">
        <v>159.4</v>
      </c>
      <c r="T31" s="206"/>
      <c r="U31" s="206"/>
      <c r="V31" s="206"/>
      <c r="W31" s="301" t="s">
        <v>272</v>
      </c>
      <c r="X31" s="254" t="s">
        <v>256</v>
      </c>
      <c r="Y31" s="250"/>
    </row>
    <row r="32" spans="1:25" ht="18.75">
      <c r="A32" s="220" t="s">
        <v>177</v>
      </c>
      <c r="B32" s="307" t="s">
        <v>178</v>
      </c>
      <c r="C32" s="285"/>
      <c r="D32" s="209"/>
      <c r="E32" s="209">
        <f t="shared" si="2"/>
        <v>774.1999999999999</v>
      </c>
      <c r="F32" s="209">
        <f aca="true" t="shared" si="15" ref="F32:P32">SUM(F33:F35)</f>
        <v>123.3</v>
      </c>
      <c r="G32" s="209">
        <f t="shared" si="15"/>
        <v>650.9</v>
      </c>
      <c r="H32" s="209">
        <f t="shared" si="15"/>
        <v>774.1999999999999</v>
      </c>
      <c r="I32" s="209">
        <f t="shared" si="15"/>
        <v>123.3</v>
      </c>
      <c r="J32" s="209">
        <f t="shared" si="15"/>
        <v>0</v>
      </c>
      <c r="K32" s="209">
        <f t="shared" si="15"/>
        <v>0</v>
      </c>
      <c r="L32" s="209">
        <f t="shared" si="15"/>
        <v>650.85</v>
      </c>
      <c r="M32" s="209">
        <f t="shared" si="4"/>
        <v>170.2</v>
      </c>
      <c r="N32" s="209">
        <f t="shared" si="15"/>
        <v>123.3</v>
      </c>
      <c r="O32" s="209">
        <f t="shared" si="15"/>
        <v>46.9</v>
      </c>
      <c r="P32" s="209">
        <f t="shared" si="15"/>
        <v>170.2</v>
      </c>
      <c r="Q32" s="209">
        <f>Q33</f>
        <v>123.3</v>
      </c>
      <c r="R32" s="209">
        <f>R33</f>
        <v>650.85</v>
      </c>
      <c r="S32" s="209">
        <f>S33</f>
        <v>774.15</v>
      </c>
      <c r="T32" s="209"/>
      <c r="U32" s="209"/>
      <c r="V32" s="209"/>
      <c r="W32" s="297"/>
      <c r="X32" s="254"/>
      <c r="Y32" s="250"/>
    </row>
    <row r="33" spans="1:25" ht="73.5" customHeight="1">
      <c r="A33" s="222" t="s">
        <v>179</v>
      </c>
      <c r="B33" s="308" t="s">
        <v>240</v>
      </c>
      <c r="C33" s="284">
        <v>2011</v>
      </c>
      <c r="D33" s="222">
        <v>2019</v>
      </c>
      <c r="E33" s="255">
        <f t="shared" si="2"/>
        <v>774.1999999999999</v>
      </c>
      <c r="F33" s="203">
        <v>123.3</v>
      </c>
      <c r="G33" s="203">
        <v>650.9</v>
      </c>
      <c r="H33" s="203">
        <f>F33+G33</f>
        <v>774.1999999999999</v>
      </c>
      <c r="I33" s="206">
        <v>123.3</v>
      </c>
      <c r="J33" s="206"/>
      <c r="K33" s="206"/>
      <c r="L33" s="206">
        <v>650.85</v>
      </c>
      <c r="M33" s="255">
        <f t="shared" si="4"/>
        <v>170.2</v>
      </c>
      <c r="N33" s="206">
        <f>I33+J33</f>
        <v>123.3</v>
      </c>
      <c r="O33" s="206">
        <v>46.9</v>
      </c>
      <c r="P33" s="206">
        <f>N33+O33</f>
        <v>170.2</v>
      </c>
      <c r="Q33" s="206">
        <v>123.3</v>
      </c>
      <c r="R33" s="206">
        <v>650.85</v>
      </c>
      <c r="S33" s="206">
        <v>774.15</v>
      </c>
      <c r="T33" s="206"/>
      <c r="U33" s="206"/>
      <c r="V33" s="206"/>
      <c r="W33" s="302" t="s">
        <v>273</v>
      </c>
      <c r="X33" s="254"/>
      <c r="Y33" s="250"/>
    </row>
    <row r="34" spans="1:25" ht="31.5">
      <c r="A34" s="221" t="s">
        <v>196</v>
      </c>
      <c r="B34" s="312" t="s">
        <v>185</v>
      </c>
      <c r="C34" s="286"/>
      <c r="D34" s="222"/>
      <c r="E34" s="255">
        <f t="shared" si="2"/>
        <v>0</v>
      </c>
      <c r="F34" s="203">
        <v>0</v>
      </c>
      <c r="G34" s="203"/>
      <c r="H34" s="203">
        <f>F34+G34</f>
        <v>0</v>
      </c>
      <c r="I34" s="203"/>
      <c r="J34" s="203"/>
      <c r="K34" s="203"/>
      <c r="L34" s="203"/>
      <c r="M34" s="255">
        <f t="shared" si="4"/>
        <v>0</v>
      </c>
      <c r="N34" s="203">
        <f>I34+J34</f>
        <v>0</v>
      </c>
      <c r="O34" s="203">
        <f>K34+L34</f>
        <v>0</v>
      </c>
      <c r="P34" s="203">
        <f>N34+O34</f>
        <v>0</v>
      </c>
      <c r="Q34" s="203"/>
      <c r="R34" s="203"/>
      <c r="S34" s="203"/>
      <c r="T34" s="203"/>
      <c r="U34" s="203"/>
      <c r="V34" s="203"/>
      <c r="W34" s="298"/>
      <c r="X34" s="254"/>
      <c r="Y34" s="250"/>
    </row>
    <row r="35" spans="1:28" ht="31.5">
      <c r="A35" s="221" t="s">
        <v>197</v>
      </c>
      <c r="B35" s="312" t="s">
        <v>241</v>
      </c>
      <c r="C35" s="286"/>
      <c r="D35" s="222"/>
      <c r="E35" s="255">
        <f t="shared" si="2"/>
        <v>0</v>
      </c>
      <c r="F35" s="203">
        <v>0</v>
      </c>
      <c r="G35" s="203"/>
      <c r="H35" s="203">
        <f>F35+G35</f>
        <v>0</v>
      </c>
      <c r="I35" s="203"/>
      <c r="J35" s="203"/>
      <c r="K35" s="203"/>
      <c r="L35" s="203"/>
      <c r="M35" s="255">
        <f t="shared" si="4"/>
        <v>0</v>
      </c>
      <c r="N35" s="203">
        <f>I35+J35</f>
        <v>0</v>
      </c>
      <c r="O35" s="203">
        <f>K35+L35</f>
        <v>0</v>
      </c>
      <c r="P35" s="203">
        <f>N35+O35</f>
        <v>0</v>
      </c>
      <c r="Q35" s="203"/>
      <c r="R35" s="203"/>
      <c r="S35" s="203"/>
      <c r="T35" s="203"/>
      <c r="U35" s="203"/>
      <c r="V35" s="203"/>
      <c r="W35" s="298"/>
      <c r="X35" s="272"/>
      <c r="Y35" s="250"/>
      <c r="Z35" s="243"/>
      <c r="AB35" s="243">
        <f>Y35-X35</f>
        <v>0</v>
      </c>
    </row>
    <row r="36" spans="1:27" s="216" customFormat="1" ht="33" customHeight="1">
      <c r="A36" s="357" t="s">
        <v>231</v>
      </c>
      <c r="B36" s="376"/>
      <c r="C36" s="289"/>
      <c r="D36" s="204"/>
      <c r="E36" s="204">
        <f t="shared" si="2"/>
        <v>8840.1</v>
      </c>
      <c r="F36" s="204">
        <f aca="true" t="shared" si="16" ref="F36:L36">F37+F39+F47+F49+F51</f>
        <v>3717</v>
      </c>
      <c r="G36" s="204">
        <f t="shared" si="16"/>
        <v>5123.099999999999</v>
      </c>
      <c r="H36" s="204">
        <f t="shared" si="16"/>
        <v>8840.1</v>
      </c>
      <c r="I36" s="204" t="e">
        <f t="shared" si="16"/>
        <v>#REF!</v>
      </c>
      <c r="J36" s="204" t="e">
        <f t="shared" si="16"/>
        <v>#REF!</v>
      </c>
      <c r="K36" s="204" t="e">
        <f t="shared" si="16"/>
        <v>#REF!</v>
      </c>
      <c r="L36" s="204" t="e">
        <f t="shared" si="16"/>
        <v>#REF!</v>
      </c>
      <c r="M36" s="204">
        <f t="shared" si="4"/>
        <v>12677.493999999995</v>
      </c>
      <c r="N36" s="204">
        <f aca="true" t="shared" si="17" ref="N36:V36">N37+N39+N47+N49+N51</f>
        <v>3995.244</v>
      </c>
      <c r="O36" s="204">
        <f t="shared" si="17"/>
        <v>8682.25</v>
      </c>
      <c r="P36" s="204">
        <f t="shared" si="17"/>
        <v>12677.493999999995</v>
      </c>
      <c r="Q36" s="277">
        <f t="shared" si="17"/>
        <v>3144.5</v>
      </c>
      <c r="R36" s="277">
        <f t="shared" si="17"/>
        <v>5479.340000000001</v>
      </c>
      <c r="S36" s="277">
        <f t="shared" si="17"/>
        <v>8623.84</v>
      </c>
      <c r="T36" s="278">
        <f t="shared" si="17"/>
        <v>839.076</v>
      </c>
      <c r="U36" s="278">
        <f t="shared" si="17"/>
        <v>2713.01</v>
      </c>
      <c r="V36" s="278">
        <f t="shared" si="17"/>
        <v>3552.0860000000002</v>
      </c>
      <c r="W36" s="296"/>
      <c r="X36" s="272"/>
      <c r="Y36" s="252"/>
      <c r="Z36" s="243"/>
      <c r="AA36" s="244">
        <f>Q36+T36</f>
        <v>3983.576</v>
      </c>
    </row>
    <row r="37" spans="1:26" ht="18.75">
      <c r="A37" s="220" t="s">
        <v>161</v>
      </c>
      <c r="B37" s="307" t="s">
        <v>162</v>
      </c>
      <c r="C37" s="285"/>
      <c r="D37" s="209"/>
      <c r="E37" s="210">
        <f t="shared" si="2"/>
        <v>0</v>
      </c>
      <c r="F37" s="210"/>
      <c r="G37" s="210"/>
      <c r="H37" s="210"/>
      <c r="I37" s="210"/>
      <c r="J37" s="210"/>
      <c r="K37" s="210"/>
      <c r="L37" s="210">
        <f>L38</f>
        <v>648.8</v>
      </c>
      <c r="M37" s="210">
        <f t="shared" si="4"/>
        <v>544.9</v>
      </c>
      <c r="N37" s="210">
        <f>N38</f>
        <v>0</v>
      </c>
      <c r="O37" s="210">
        <f>O38</f>
        <v>544.9</v>
      </c>
      <c r="P37" s="210">
        <f>P38</f>
        <v>544.9</v>
      </c>
      <c r="Q37" s="210"/>
      <c r="R37" s="210">
        <f>R38</f>
        <v>648.8</v>
      </c>
      <c r="S37" s="210">
        <f>S38</f>
        <v>648.8</v>
      </c>
      <c r="T37" s="210">
        <f>T38</f>
        <v>0</v>
      </c>
      <c r="U37" s="210">
        <f>U38</f>
        <v>0</v>
      </c>
      <c r="V37" s="210">
        <f>V38</f>
        <v>0</v>
      </c>
      <c r="W37" s="303"/>
      <c r="X37" s="272"/>
      <c r="Y37" s="252"/>
      <c r="Z37" s="243"/>
    </row>
    <row r="38" spans="1:26" ht="164.25" customHeight="1">
      <c r="A38" s="221" t="s">
        <v>163</v>
      </c>
      <c r="B38" s="312" t="s">
        <v>183</v>
      </c>
      <c r="C38" s="284">
        <v>2017</v>
      </c>
      <c r="D38" s="222">
        <v>2019</v>
      </c>
      <c r="E38" s="255">
        <f t="shared" si="2"/>
        <v>0</v>
      </c>
      <c r="F38" s="207"/>
      <c r="G38" s="207"/>
      <c r="H38" s="207"/>
      <c r="I38" s="206"/>
      <c r="J38" s="206"/>
      <c r="K38" s="206"/>
      <c r="L38" s="206">
        <v>648.8</v>
      </c>
      <c r="M38" s="255">
        <f t="shared" si="4"/>
        <v>544.9</v>
      </c>
      <c r="N38" s="206"/>
      <c r="O38" s="206">
        <v>544.9</v>
      </c>
      <c r="P38" s="206">
        <f>N38+O38</f>
        <v>544.9</v>
      </c>
      <c r="Q38" s="206"/>
      <c r="R38" s="206">
        <v>648.8</v>
      </c>
      <c r="S38" s="206">
        <v>648.8</v>
      </c>
      <c r="T38" s="206"/>
      <c r="U38" s="206"/>
      <c r="V38" s="206"/>
      <c r="W38" s="299" t="s">
        <v>274</v>
      </c>
      <c r="X38" s="272"/>
      <c r="Y38" s="252"/>
      <c r="Z38" s="243"/>
    </row>
    <row r="39" spans="1:27" ht="18.75">
      <c r="A39" s="220" t="s">
        <v>166</v>
      </c>
      <c r="B39" s="307" t="s">
        <v>167</v>
      </c>
      <c r="C39" s="313"/>
      <c r="D39" s="210"/>
      <c r="E39" s="210">
        <f t="shared" si="2"/>
        <v>8840.1</v>
      </c>
      <c r="F39" s="210">
        <f aca="true" t="shared" si="18" ref="F39:L39">SUM(F40:F45)</f>
        <v>3717</v>
      </c>
      <c r="G39" s="210">
        <f t="shared" si="18"/>
        <v>5123.099999999999</v>
      </c>
      <c r="H39" s="210">
        <f t="shared" si="18"/>
        <v>8840.1</v>
      </c>
      <c r="I39" s="210">
        <f t="shared" si="18"/>
        <v>2072.382</v>
      </c>
      <c r="J39" s="210">
        <f t="shared" si="18"/>
        <v>1922.862</v>
      </c>
      <c r="K39" s="210">
        <f t="shared" si="18"/>
        <v>6782.85</v>
      </c>
      <c r="L39" s="210">
        <f t="shared" si="18"/>
        <v>0</v>
      </c>
      <c r="M39" s="210">
        <f t="shared" si="4"/>
        <v>10900.893999999997</v>
      </c>
      <c r="N39" s="210">
        <f>SUM(N40:N46)</f>
        <v>3995.244</v>
      </c>
      <c r="O39" s="210">
        <f>SUM(O40:O46)</f>
        <v>6905.650000000001</v>
      </c>
      <c r="P39" s="210">
        <f>SUM(P40:P46)</f>
        <v>10900.893999999997</v>
      </c>
      <c r="Q39" s="210">
        <f>SUM(Q40:Q45)</f>
        <v>3144.5</v>
      </c>
      <c r="R39" s="210">
        <f>R40+R41+R42+R43+R44+R45</f>
        <v>4477.9400000000005</v>
      </c>
      <c r="S39" s="210">
        <f>SUM(S40:S45)</f>
        <v>7622.4400000000005</v>
      </c>
      <c r="T39" s="210">
        <f>T42</f>
        <v>839.076</v>
      </c>
      <c r="U39" s="210">
        <f>U42</f>
        <v>2316.65</v>
      </c>
      <c r="V39" s="210">
        <f>V42</f>
        <v>3155.726</v>
      </c>
      <c r="W39" s="303"/>
      <c r="X39" s="272"/>
      <c r="Y39" s="252"/>
      <c r="Z39" s="243"/>
      <c r="AA39" s="243">
        <f>S39+V39</f>
        <v>10778.166000000001</v>
      </c>
    </row>
    <row r="40" spans="1:26" ht="61.5" customHeight="1">
      <c r="A40" s="221" t="s">
        <v>168</v>
      </c>
      <c r="B40" s="264" t="s">
        <v>291</v>
      </c>
      <c r="C40" s="284">
        <v>2011</v>
      </c>
      <c r="D40" s="208" t="s">
        <v>305</v>
      </c>
      <c r="E40" s="255">
        <f t="shared" si="2"/>
        <v>7026.9</v>
      </c>
      <c r="F40" s="203">
        <v>2869</v>
      </c>
      <c r="G40" s="203">
        <v>4157.9</v>
      </c>
      <c r="H40" s="203">
        <f>F40+G40</f>
        <v>7026.9</v>
      </c>
      <c r="I40" s="279">
        <v>984.668</v>
      </c>
      <c r="J40" s="279"/>
      <c r="K40" s="279">
        <v>2500.14</v>
      </c>
      <c r="L40" s="279"/>
      <c r="M40" s="255">
        <f t="shared" si="4"/>
        <v>3484.808</v>
      </c>
      <c r="N40" s="205">
        <f aca="true" t="shared" si="19" ref="N40:N45">I40+J40</f>
        <v>984.668</v>
      </c>
      <c r="O40" s="205">
        <f aca="true" t="shared" si="20" ref="O40:O45">K40+L40</f>
        <v>2500.14</v>
      </c>
      <c r="P40" s="206">
        <f aca="true" t="shared" si="21" ref="P40:P46">N40+O40</f>
        <v>3484.808</v>
      </c>
      <c r="Q40" s="279">
        <v>984.7</v>
      </c>
      <c r="R40" s="279">
        <v>2500.14</v>
      </c>
      <c r="S40" s="279">
        <f>Q40+R40</f>
        <v>3484.84</v>
      </c>
      <c r="T40" s="279"/>
      <c r="U40" s="279"/>
      <c r="V40" s="279"/>
      <c r="W40" s="304" t="s">
        <v>275</v>
      </c>
      <c r="X40" s="272" t="s">
        <v>252</v>
      </c>
      <c r="Y40" s="252"/>
      <c r="Z40" s="243"/>
    </row>
    <row r="41" spans="1:26" ht="18.75">
      <c r="A41" s="221" t="s">
        <v>169</v>
      </c>
      <c r="B41" s="264" t="s">
        <v>198</v>
      </c>
      <c r="C41" s="284">
        <v>2011</v>
      </c>
      <c r="D41" s="208"/>
      <c r="E41" s="255">
        <f t="shared" si="2"/>
        <v>1813.2</v>
      </c>
      <c r="F41" s="203">
        <v>848</v>
      </c>
      <c r="G41" s="203">
        <v>965.2</v>
      </c>
      <c r="H41" s="203">
        <f>F41+G41</f>
        <v>1813.2</v>
      </c>
      <c r="I41" s="205">
        <v>137.7</v>
      </c>
      <c r="J41" s="205">
        <f>722-11.7</f>
        <v>710.3</v>
      </c>
      <c r="K41" s="205">
        <v>965.2</v>
      </c>
      <c r="L41" s="205"/>
      <c r="M41" s="255">
        <f t="shared" si="4"/>
        <v>1813.2</v>
      </c>
      <c r="N41" s="205">
        <v>848</v>
      </c>
      <c r="O41" s="205">
        <f t="shared" si="20"/>
        <v>965.2</v>
      </c>
      <c r="P41" s="205">
        <f t="shared" si="21"/>
        <v>1813.2</v>
      </c>
      <c r="Q41" s="205">
        <v>836.3</v>
      </c>
      <c r="R41" s="205">
        <v>965.2</v>
      </c>
      <c r="S41" s="205">
        <v>1801.5</v>
      </c>
      <c r="T41" s="205"/>
      <c r="U41" s="205"/>
      <c r="V41" s="205"/>
      <c r="W41" s="304" t="s">
        <v>276</v>
      </c>
      <c r="X41" s="272" t="s">
        <v>257</v>
      </c>
      <c r="Y41" s="252"/>
      <c r="Z41" s="243"/>
    </row>
    <row r="42" spans="1:26" ht="104.25" customHeight="1">
      <c r="A42" s="221" t="s">
        <v>170</v>
      </c>
      <c r="B42" s="264" t="s">
        <v>293</v>
      </c>
      <c r="C42" s="284">
        <v>2016</v>
      </c>
      <c r="D42" s="208" t="s">
        <v>304</v>
      </c>
      <c r="E42" s="255"/>
      <c r="F42" s="203"/>
      <c r="G42" s="203"/>
      <c r="H42" s="203"/>
      <c r="I42" s="262">
        <v>698.014</v>
      </c>
      <c r="J42" s="262">
        <v>141.062</v>
      </c>
      <c r="K42" s="205">
        <v>2304.91</v>
      </c>
      <c r="L42" s="262"/>
      <c r="M42" s="255">
        <f t="shared" si="4"/>
        <v>3143.986</v>
      </c>
      <c r="N42" s="262">
        <f t="shared" si="19"/>
        <v>839.076</v>
      </c>
      <c r="O42" s="205">
        <f>K42+L42</f>
        <v>2304.91</v>
      </c>
      <c r="P42" s="262">
        <f t="shared" si="21"/>
        <v>3143.986</v>
      </c>
      <c r="Q42" s="262"/>
      <c r="R42" s="262"/>
      <c r="S42" s="262"/>
      <c r="T42" s="262">
        <v>839.076</v>
      </c>
      <c r="U42" s="262">
        <v>2316.65</v>
      </c>
      <c r="V42" s="262">
        <v>3155.726</v>
      </c>
      <c r="W42" s="305" t="s">
        <v>292</v>
      </c>
      <c r="X42" s="272" t="s">
        <v>252</v>
      </c>
      <c r="Y42" s="252"/>
      <c r="Z42" s="243"/>
    </row>
    <row r="43" spans="1:26" ht="18.75">
      <c r="A43" s="221" t="s">
        <v>186</v>
      </c>
      <c r="B43" s="264" t="s">
        <v>262</v>
      </c>
      <c r="C43" s="284">
        <v>2016</v>
      </c>
      <c r="D43" s="222">
        <v>2019</v>
      </c>
      <c r="E43" s="255"/>
      <c r="F43" s="203"/>
      <c r="G43" s="203"/>
      <c r="H43" s="203"/>
      <c r="I43" s="206">
        <v>126</v>
      </c>
      <c r="J43" s="206">
        <f>475</f>
        <v>475</v>
      </c>
      <c r="K43" s="206">
        <v>554.5</v>
      </c>
      <c r="L43" s="206"/>
      <c r="M43" s="255">
        <f t="shared" si="4"/>
        <v>1155.5</v>
      </c>
      <c r="N43" s="206">
        <f t="shared" si="19"/>
        <v>601</v>
      </c>
      <c r="O43" s="206">
        <f t="shared" si="20"/>
        <v>554.5</v>
      </c>
      <c r="P43" s="206">
        <f t="shared" si="21"/>
        <v>1155.5</v>
      </c>
      <c r="Q43" s="206">
        <v>601</v>
      </c>
      <c r="R43" s="206">
        <v>554.5</v>
      </c>
      <c r="S43" s="206">
        <v>1155.5</v>
      </c>
      <c r="T43" s="206"/>
      <c r="U43" s="206"/>
      <c r="V43" s="206"/>
      <c r="W43" s="304" t="s">
        <v>276</v>
      </c>
      <c r="X43" s="272" t="s">
        <v>255</v>
      </c>
      <c r="Y43" s="252"/>
      <c r="Z43" s="243"/>
    </row>
    <row r="44" spans="1:26" ht="129" customHeight="1">
      <c r="A44" s="221" t="s">
        <v>187</v>
      </c>
      <c r="B44" s="264" t="s">
        <v>261</v>
      </c>
      <c r="C44" s="284">
        <v>2015</v>
      </c>
      <c r="D44" s="208" t="s">
        <v>306</v>
      </c>
      <c r="E44" s="255"/>
      <c r="F44" s="203"/>
      <c r="G44" s="203"/>
      <c r="H44" s="203"/>
      <c r="I44" s="206">
        <v>126</v>
      </c>
      <c r="J44" s="206">
        <f>499.5</f>
        <v>499.5</v>
      </c>
      <c r="K44" s="206">
        <v>401.8</v>
      </c>
      <c r="L44" s="206"/>
      <c r="M44" s="255">
        <f t="shared" si="4"/>
        <v>1027.3</v>
      </c>
      <c r="N44" s="206">
        <f t="shared" si="19"/>
        <v>625.5</v>
      </c>
      <c r="O44" s="206">
        <f t="shared" si="20"/>
        <v>401.8</v>
      </c>
      <c r="P44" s="206">
        <f t="shared" si="21"/>
        <v>1027.3</v>
      </c>
      <c r="Q44" s="206">
        <v>625.5</v>
      </c>
      <c r="R44" s="206">
        <v>401.8</v>
      </c>
      <c r="S44" s="206">
        <v>1027.3</v>
      </c>
      <c r="T44" s="206"/>
      <c r="U44" s="206"/>
      <c r="V44" s="206"/>
      <c r="W44" s="299" t="s">
        <v>277</v>
      </c>
      <c r="X44" s="272" t="s">
        <v>255</v>
      </c>
      <c r="Y44" s="252"/>
      <c r="Z44" s="243"/>
    </row>
    <row r="45" spans="1:26" ht="42.75">
      <c r="A45" s="221" t="s">
        <v>188</v>
      </c>
      <c r="B45" s="264" t="s">
        <v>251</v>
      </c>
      <c r="C45" s="284">
        <v>2004</v>
      </c>
      <c r="D45" s="208" t="s">
        <v>308</v>
      </c>
      <c r="E45" s="255"/>
      <c r="F45" s="203"/>
      <c r="G45" s="203"/>
      <c r="H45" s="203"/>
      <c r="I45" s="206"/>
      <c r="J45" s="206">
        <v>97</v>
      </c>
      <c r="K45" s="206">
        <v>56.3</v>
      </c>
      <c r="L45" s="206"/>
      <c r="M45" s="255">
        <f t="shared" si="4"/>
        <v>153.3</v>
      </c>
      <c r="N45" s="206">
        <f t="shared" si="19"/>
        <v>97</v>
      </c>
      <c r="O45" s="206">
        <f t="shared" si="20"/>
        <v>56.3</v>
      </c>
      <c r="P45" s="206">
        <f t="shared" si="21"/>
        <v>153.3</v>
      </c>
      <c r="Q45" s="206">
        <v>97</v>
      </c>
      <c r="R45" s="206">
        <v>56.3</v>
      </c>
      <c r="S45" s="206">
        <v>153.3</v>
      </c>
      <c r="T45" s="206"/>
      <c r="U45" s="206"/>
      <c r="V45" s="206"/>
      <c r="W45" s="300" t="s">
        <v>268</v>
      </c>
      <c r="X45" s="272"/>
      <c r="Y45" s="252"/>
      <c r="Z45" s="243"/>
    </row>
    <row r="46" spans="1:26" ht="18.75">
      <c r="A46" s="221" t="s">
        <v>189</v>
      </c>
      <c r="B46" s="311" t="s">
        <v>244</v>
      </c>
      <c r="C46" s="284">
        <v>2013</v>
      </c>
      <c r="D46" s="222">
        <v>2019</v>
      </c>
      <c r="E46" s="255"/>
      <c r="F46" s="203"/>
      <c r="G46" s="203"/>
      <c r="H46" s="203"/>
      <c r="I46" s="206"/>
      <c r="J46" s="206"/>
      <c r="K46" s="206"/>
      <c r="L46" s="206"/>
      <c r="M46" s="255">
        <f t="shared" si="4"/>
        <v>122.8</v>
      </c>
      <c r="N46" s="206"/>
      <c r="O46" s="206">
        <v>122.8</v>
      </c>
      <c r="P46" s="206">
        <f t="shared" si="21"/>
        <v>122.8</v>
      </c>
      <c r="Q46" s="206"/>
      <c r="R46" s="206"/>
      <c r="S46" s="206"/>
      <c r="T46" s="206"/>
      <c r="U46" s="206"/>
      <c r="V46" s="206"/>
      <c r="W46" s="300"/>
      <c r="X46" s="272"/>
      <c r="Y46" s="252"/>
      <c r="Z46" s="243"/>
    </row>
    <row r="47" spans="1:26" ht="18.75">
      <c r="A47" s="220" t="s">
        <v>171</v>
      </c>
      <c r="B47" s="307" t="s">
        <v>172</v>
      </c>
      <c r="C47" s="285"/>
      <c r="D47" s="209"/>
      <c r="E47" s="209"/>
      <c r="F47" s="209">
        <f>SUM(F48:F48)</f>
        <v>0</v>
      </c>
      <c r="G47" s="209"/>
      <c r="H47" s="209"/>
      <c r="I47" s="209" t="e">
        <f>#REF!+I48</f>
        <v>#REF!</v>
      </c>
      <c r="J47" s="209" t="e">
        <f>#REF!+J48</f>
        <v>#REF!</v>
      </c>
      <c r="K47" s="209" t="e">
        <f>#REF!+K48</f>
        <v>#REF!</v>
      </c>
      <c r="L47" s="209" t="e">
        <f>#REF!+L48</f>
        <v>#REF!</v>
      </c>
      <c r="M47" s="209">
        <f t="shared" si="4"/>
        <v>344.4</v>
      </c>
      <c r="N47" s="209">
        <f>N48</f>
        <v>0</v>
      </c>
      <c r="O47" s="209">
        <f>O48</f>
        <v>344.4</v>
      </c>
      <c r="P47" s="209">
        <f>P48</f>
        <v>344.4</v>
      </c>
      <c r="Q47" s="209">
        <f aca="true" t="shared" si="22" ref="Q47:V47">SUM(Q48:Q48)</f>
        <v>0</v>
      </c>
      <c r="R47" s="209">
        <f t="shared" si="22"/>
        <v>352.6</v>
      </c>
      <c r="S47" s="209">
        <f t="shared" si="22"/>
        <v>352.6</v>
      </c>
      <c r="T47" s="209">
        <f t="shared" si="22"/>
        <v>0</v>
      </c>
      <c r="U47" s="209">
        <f t="shared" si="22"/>
        <v>0</v>
      </c>
      <c r="V47" s="209">
        <f t="shared" si="22"/>
        <v>0</v>
      </c>
      <c r="W47" s="297"/>
      <c r="X47" s="272"/>
      <c r="Y47" s="252"/>
      <c r="Z47" s="243"/>
    </row>
    <row r="48" spans="1:26" ht="109.5" customHeight="1">
      <c r="A48" s="221" t="s">
        <v>173</v>
      </c>
      <c r="B48" s="314" t="s">
        <v>249</v>
      </c>
      <c r="C48" s="284">
        <v>2012</v>
      </c>
      <c r="D48" s="222">
        <v>2019</v>
      </c>
      <c r="E48" s="255"/>
      <c r="F48" s="203"/>
      <c r="G48" s="203"/>
      <c r="H48" s="203"/>
      <c r="I48" s="206"/>
      <c r="J48" s="206"/>
      <c r="K48" s="206"/>
      <c r="L48" s="206">
        <v>352.6</v>
      </c>
      <c r="M48" s="255">
        <f t="shared" si="4"/>
        <v>344.4</v>
      </c>
      <c r="N48" s="206"/>
      <c r="O48" s="206">
        <v>344.4</v>
      </c>
      <c r="P48" s="206">
        <f>N48+O48</f>
        <v>344.4</v>
      </c>
      <c r="Q48" s="206"/>
      <c r="R48" s="206">
        <v>352.6</v>
      </c>
      <c r="S48" s="206">
        <v>352.6</v>
      </c>
      <c r="T48" s="206"/>
      <c r="U48" s="206"/>
      <c r="V48" s="206"/>
      <c r="W48" s="299" t="s">
        <v>294</v>
      </c>
      <c r="X48" s="272"/>
      <c r="Y48" s="252"/>
      <c r="Z48" s="243"/>
    </row>
    <row r="49" spans="1:25" ht="18.75">
      <c r="A49" s="220" t="s">
        <v>174</v>
      </c>
      <c r="B49" s="307" t="s">
        <v>175</v>
      </c>
      <c r="C49" s="287"/>
      <c r="D49" s="315"/>
      <c r="E49" s="211"/>
      <c r="F49" s="211"/>
      <c r="G49" s="211"/>
      <c r="H49" s="211"/>
      <c r="I49" s="211"/>
      <c r="J49" s="211"/>
      <c r="K49" s="211"/>
      <c r="L49" s="210">
        <f>L50</f>
        <v>396.36</v>
      </c>
      <c r="M49" s="210">
        <f t="shared" si="4"/>
        <v>283.3</v>
      </c>
      <c r="N49" s="210">
        <f>N50</f>
        <v>0</v>
      </c>
      <c r="O49" s="210">
        <f>O50</f>
        <v>283.3</v>
      </c>
      <c r="P49" s="210">
        <f>P50</f>
        <v>283.3</v>
      </c>
      <c r="Q49" s="210">
        <f aca="true" t="shared" si="23" ref="Q49:V49">Q50</f>
        <v>0</v>
      </c>
      <c r="R49" s="210">
        <f t="shared" si="23"/>
        <v>0</v>
      </c>
      <c r="S49" s="210">
        <f t="shared" si="23"/>
        <v>0</v>
      </c>
      <c r="T49" s="210">
        <f t="shared" si="23"/>
        <v>0</v>
      </c>
      <c r="U49" s="210">
        <f t="shared" si="23"/>
        <v>396.36</v>
      </c>
      <c r="V49" s="210">
        <f t="shared" si="23"/>
        <v>396.36</v>
      </c>
      <c r="W49" s="303"/>
      <c r="X49" s="272"/>
      <c r="Y49" s="250"/>
    </row>
    <row r="50" spans="1:25" ht="18.75">
      <c r="A50" s="223" t="s">
        <v>176</v>
      </c>
      <c r="B50" s="308" t="s">
        <v>245</v>
      </c>
      <c r="C50" s="288">
        <v>2015</v>
      </c>
      <c r="D50" s="222">
        <v>2019</v>
      </c>
      <c r="E50" s="255"/>
      <c r="F50" s="203"/>
      <c r="G50" s="203"/>
      <c r="H50" s="203"/>
      <c r="I50" s="203"/>
      <c r="J50" s="203"/>
      <c r="K50" s="203"/>
      <c r="L50" s="203">
        <v>396.36</v>
      </c>
      <c r="M50" s="255">
        <f t="shared" si="4"/>
        <v>283.3</v>
      </c>
      <c r="N50" s="203"/>
      <c r="O50" s="203">
        <v>283.3</v>
      </c>
      <c r="P50" s="203">
        <f>N50+O50</f>
        <v>283.3</v>
      </c>
      <c r="Q50" s="203"/>
      <c r="R50" s="203"/>
      <c r="S50" s="203"/>
      <c r="T50" s="203"/>
      <c r="U50" s="203">
        <v>396.36</v>
      </c>
      <c r="V50" s="203">
        <f>T50+U50</f>
        <v>396.36</v>
      </c>
      <c r="W50" s="298"/>
      <c r="X50" s="254"/>
      <c r="Y50" s="250"/>
    </row>
    <row r="51" spans="1:25" ht="18.75">
      <c r="A51" s="220" t="s">
        <v>177</v>
      </c>
      <c r="B51" s="307" t="s">
        <v>178</v>
      </c>
      <c r="C51" s="287"/>
      <c r="D51" s="315"/>
      <c r="E51" s="211"/>
      <c r="F51" s="211"/>
      <c r="G51" s="211"/>
      <c r="H51" s="211"/>
      <c r="I51" s="211"/>
      <c r="J51" s="211"/>
      <c r="K51" s="211"/>
      <c r="L51" s="211"/>
      <c r="M51" s="211">
        <f t="shared" si="4"/>
        <v>604</v>
      </c>
      <c r="N51" s="211"/>
      <c r="O51" s="210">
        <f>O52</f>
        <v>604</v>
      </c>
      <c r="P51" s="210">
        <f>P52</f>
        <v>604</v>
      </c>
      <c r="Q51" s="210"/>
      <c r="R51" s="210"/>
      <c r="S51" s="210"/>
      <c r="T51" s="210"/>
      <c r="U51" s="210"/>
      <c r="V51" s="210"/>
      <c r="W51" s="303"/>
      <c r="X51" s="254"/>
      <c r="Y51" s="250"/>
    </row>
    <row r="52" spans="1:25" ht="18.75">
      <c r="A52" s="221" t="s">
        <v>179</v>
      </c>
      <c r="B52" s="308" t="s">
        <v>240</v>
      </c>
      <c r="C52" s="284">
        <v>2011</v>
      </c>
      <c r="D52" s="222">
        <v>2019</v>
      </c>
      <c r="E52" s="255"/>
      <c r="F52" s="203"/>
      <c r="G52" s="203"/>
      <c r="H52" s="203"/>
      <c r="I52" s="203"/>
      <c r="J52" s="203"/>
      <c r="K52" s="203"/>
      <c r="L52" s="203"/>
      <c r="M52" s="255">
        <f t="shared" si="4"/>
        <v>604</v>
      </c>
      <c r="N52" s="203"/>
      <c r="O52" s="203">
        <v>604</v>
      </c>
      <c r="P52" s="203">
        <f>N52+O52</f>
        <v>604</v>
      </c>
      <c r="Q52" s="203"/>
      <c r="R52" s="203"/>
      <c r="S52" s="203"/>
      <c r="T52" s="203"/>
      <c r="U52" s="203"/>
      <c r="V52" s="203"/>
      <c r="W52" s="298"/>
      <c r="X52" s="254"/>
      <c r="Y52" s="250"/>
    </row>
    <row r="53" spans="1:25" s="216" customFormat="1" ht="33" customHeight="1" hidden="1">
      <c r="A53" s="357" t="s">
        <v>232</v>
      </c>
      <c r="B53" s="358"/>
      <c r="C53" s="289">
        <f aca="true" t="shared" si="24" ref="C53:O53">C54+C57+C59+C63+C65</f>
        <v>3830</v>
      </c>
      <c r="D53" s="232">
        <f t="shared" si="24"/>
        <v>5978.8</v>
      </c>
      <c r="E53" s="283">
        <f t="shared" si="2"/>
        <v>4665</v>
      </c>
      <c r="F53" s="231">
        <f t="shared" si="24"/>
        <v>1155</v>
      </c>
      <c r="G53" s="204">
        <f t="shared" si="24"/>
        <v>3510</v>
      </c>
      <c r="H53" s="232">
        <f t="shared" si="24"/>
        <v>4665</v>
      </c>
      <c r="I53" s="231">
        <f t="shared" si="24"/>
        <v>1155</v>
      </c>
      <c r="J53" s="204">
        <f t="shared" si="24"/>
        <v>0</v>
      </c>
      <c r="K53" s="204">
        <f t="shared" si="24"/>
        <v>410</v>
      </c>
      <c r="L53" s="204">
        <f t="shared" si="24"/>
        <v>3100</v>
      </c>
      <c r="M53" s="204"/>
      <c r="N53" s="255">
        <f t="shared" si="24"/>
        <v>1155</v>
      </c>
      <c r="O53" s="255">
        <f t="shared" si="24"/>
        <v>3510</v>
      </c>
      <c r="P53" s="265">
        <f>P54+P57+P59+P63+P65</f>
        <v>4665</v>
      </c>
      <c r="Q53" s="275">
        <f>Q57+Q59+Q63+Q65</f>
        <v>1155</v>
      </c>
      <c r="R53" s="275">
        <f>R54+R57+R59+R63+R65</f>
        <v>3510</v>
      </c>
      <c r="S53" s="275">
        <f>S54+S57+S59+S63+S65</f>
        <v>4665</v>
      </c>
      <c r="T53" s="276"/>
      <c r="U53" s="276"/>
      <c r="V53" s="276"/>
      <c r="W53" s="204"/>
      <c r="X53" s="254"/>
      <c r="Y53" s="251"/>
    </row>
    <row r="54" spans="1:25" ht="18.75" hidden="1">
      <c r="A54" s="220" t="s">
        <v>161</v>
      </c>
      <c r="B54" s="225" t="s">
        <v>162</v>
      </c>
      <c r="C54" s="285">
        <f aca="true" t="shared" si="25" ref="C54:H54">C55</f>
        <v>0</v>
      </c>
      <c r="D54" s="234">
        <f t="shared" si="25"/>
        <v>950</v>
      </c>
      <c r="E54" s="283">
        <f t="shared" si="2"/>
        <v>0</v>
      </c>
      <c r="F54" s="233">
        <f t="shared" si="25"/>
        <v>0</v>
      </c>
      <c r="G54" s="209">
        <f t="shared" si="25"/>
        <v>0</v>
      </c>
      <c r="H54" s="234">
        <f t="shared" si="25"/>
        <v>0</v>
      </c>
      <c r="I54" s="233"/>
      <c r="J54" s="209"/>
      <c r="K54" s="209"/>
      <c r="L54" s="209"/>
      <c r="M54" s="209"/>
      <c r="N54" s="209">
        <f>N55+N56</f>
        <v>0</v>
      </c>
      <c r="O54" s="209">
        <f>O55+O56</f>
        <v>0</v>
      </c>
      <c r="P54" s="266">
        <f>P55+P56</f>
        <v>0</v>
      </c>
      <c r="Q54" s="266"/>
      <c r="R54" s="266"/>
      <c r="S54" s="266"/>
      <c r="T54" s="266"/>
      <c r="U54" s="266"/>
      <c r="V54" s="266"/>
      <c r="W54" s="209"/>
      <c r="X54" s="254"/>
      <c r="Y54" s="250"/>
    </row>
    <row r="55" spans="1:25" ht="31.5" hidden="1">
      <c r="A55" s="221" t="s">
        <v>163</v>
      </c>
      <c r="B55" s="226" t="s">
        <v>199</v>
      </c>
      <c r="C55" s="284">
        <v>0</v>
      </c>
      <c r="D55" s="239">
        <v>950</v>
      </c>
      <c r="E55" s="283">
        <f t="shared" si="2"/>
        <v>0</v>
      </c>
      <c r="F55" s="241">
        <v>0</v>
      </c>
      <c r="G55" s="208">
        <v>0</v>
      </c>
      <c r="H55" s="239">
        <v>0</v>
      </c>
      <c r="I55" s="241"/>
      <c r="J55" s="208"/>
      <c r="K55" s="208"/>
      <c r="L55" s="208"/>
      <c r="M55" s="208"/>
      <c r="N55" s="203"/>
      <c r="O55" s="203"/>
      <c r="P55" s="267"/>
      <c r="Q55" s="267"/>
      <c r="R55" s="267"/>
      <c r="S55" s="267"/>
      <c r="T55" s="267"/>
      <c r="U55" s="267"/>
      <c r="V55" s="267"/>
      <c r="W55" s="203"/>
      <c r="X55" s="254"/>
      <c r="Y55" s="250"/>
    </row>
    <row r="56" spans="1:25" ht="47.25" hidden="1">
      <c r="A56" s="221" t="s">
        <v>164</v>
      </c>
      <c r="B56" s="227" t="s">
        <v>235</v>
      </c>
      <c r="C56" s="284"/>
      <c r="D56" s="239"/>
      <c r="E56" s="283">
        <f t="shared" si="2"/>
        <v>0</v>
      </c>
      <c r="F56" s="241"/>
      <c r="G56" s="208"/>
      <c r="H56" s="239"/>
      <c r="I56" s="241"/>
      <c r="J56" s="208"/>
      <c r="K56" s="208"/>
      <c r="L56" s="208"/>
      <c r="M56" s="208"/>
      <c r="N56" s="203"/>
      <c r="O56" s="203"/>
      <c r="P56" s="267">
        <f>N56+O56</f>
        <v>0</v>
      </c>
      <c r="Q56" s="267"/>
      <c r="R56" s="267"/>
      <c r="S56" s="267"/>
      <c r="T56" s="267"/>
      <c r="U56" s="267"/>
      <c r="V56" s="267"/>
      <c r="W56" s="203"/>
      <c r="X56" s="254"/>
      <c r="Y56" s="250"/>
    </row>
    <row r="57" spans="1:25" ht="18.75" hidden="1">
      <c r="A57" s="220" t="s">
        <v>166</v>
      </c>
      <c r="B57" s="225" t="s">
        <v>167</v>
      </c>
      <c r="C57" s="285">
        <f aca="true" t="shared" si="26" ref="C57:P57">C58</f>
        <v>0</v>
      </c>
      <c r="D57" s="234">
        <f t="shared" si="26"/>
        <v>1198.8</v>
      </c>
      <c r="E57" s="283">
        <f t="shared" si="2"/>
        <v>1155</v>
      </c>
      <c r="F57" s="233">
        <f t="shared" si="26"/>
        <v>1155</v>
      </c>
      <c r="G57" s="209">
        <f t="shared" si="26"/>
        <v>0</v>
      </c>
      <c r="H57" s="234">
        <f t="shared" si="26"/>
        <v>1155</v>
      </c>
      <c r="I57" s="233">
        <f t="shared" si="26"/>
        <v>1155</v>
      </c>
      <c r="J57" s="209">
        <f t="shared" si="26"/>
        <v>0</v>
      </c>
      <c r="K57" s="209">
        <f t="shared" si="26"/>
        <v>0</v>
      </c>
      <c r="L57" s="209">
        <f t="shared" si="26"/>
        <v>0</v>
      </c>
      <c r="M57" s="209"/>
      <c r="N57" s="209">
        <f t="shared" si="26"/>
        <v>1155</v>
      </c>
      <c r="O57" s="209">
        <f t="shared" si="26"/>
        <v>0</v>
      </c>
      <c r="P57" s="266">
        <f t="shared" si="26"/>
        <v>1155</v>
      </c>
      <c r="Q57" s="266">
        <f>Q58</f>
        <v>1155</v>
      </c>
      <c r="R57" s="266"/>
      <c r="S57" s="266">
        <f>S58</f>
        <v>1155</v>
      </c>
      <c r="T57" s="266"/>
      <c r="U57" s="266"/>
      <c r="V57" s="266"/>
      <c r="W57" s="209"/>
      <c r="X57" s="254"/>
      <c r="Y57" s="250"/>
    </row>
    <row r="58" spans="1:25" ht="63" hidden="1">
      <c r="A58" s="221" t="s">
        <v>168</v>
      </c>
      <c r="B58" s="229" t="s">
        <v>200</v>
      </c>
      <c r="C58" s="284">
        <v>0</v>
      </c>
      <c r="D58" s="239">
        <v>1198.8</v>
      </c>
      <c r="E58" s="283">
        <f t="shared" si="2"/>
        <v>1155</v>
      </c>
      <c r="F58" s="241">
        <v>1155</v>
      </c>
      <c r="G58" s="208">
        <v>0</v>
      </c>
      <c r="H58" s="239">
        <v>1155</v>
      </c>
      <c r="I58" s="241">
        <v>1155</v>
      </c>
      <c r="J58" s="208"/>
      <c r="K58" s="208"/>
      <c r="L58" s="208"/>
      <c r="M58" s="208"/>
      <c r="N58" s="208">
        <v>1155</v>
      </c>
      <c r="O58" s="208">
        <v>0</v>
      </c>
      <c r="P58" s="267">
        <f>N58+O58</f>
        <v>1155</v>
      </c>
      <c r="Q58" s="267">
        <v>1155</v>
      </c>
      <c r="R58" s="267"/>
      <c r="S58" s="267">
        <v>1155</v>
      </c>
      <c r="T58" s="267"/>
      <c r="U58" s="267"/>
      <c r="V58" s="267"/>
      <c r="W58" s="203"/>
      <c r="X58" s="254" t="s">
        <v>253</v>
      </c>
      <c r="Y58" s="250"/>
    </row>
    <row r="59" spans="1:25" ht="18.75" hidden="1">
      <c r="A59" s="220" t="s">
        <v>171</v>
      </c>
      <c r="B59" s="225" t="s">
        <v>172</v>
      </c>
      <c r="C59" s="285">
        <f>C60+C61+C62</f>
        <v>3830</v>
      </c>
      <c r="D59" s="234">
        <f aca="true" t="shared" si="27" ref="D59:P59">D60+D61+D62</f>
        <v>3830</v>
      </c>
      <c r="E59" s="283">
        <f t="shared" si="2"/>
        <v>3510</v>
      </c>
      <c r="F59" s="233">
        <f t="shared" si="27"/>
        <v>0</v>
      </c>
      <c r="G59" s="209">
        <f t="shared" si="27"/>
        <v>3510</v>
      </c>
      <c r="H59" s="234">
        <f t="shared" si="27"/>
        <v>3510</v>
      </c>
      <c r="I59" s="233">
        <f t="shared" si="27"/>
        <v>0</v>
      </c>
      <c r="J59" s="209">
        <f t="shared" si="27"/>
        <v>0</v>
      </c>
      <c r="K59" s="209">
        <f t="shared" si="27"/>
        <v>410</v>
      </c>
      <c r="L59" s="209">
        <f t="shared" si="27"/>
        <v>3100</v>
      </c>
      <c r="M59" s="209"/>
      <c r="N59" s="209">
        <f t="shared" si="27"/>
        <v>0</v>
      </c>
      <c r="O59" s="209">
        <f t="shared" si="27"/>
        <v>3510</v>
      </c>
      <c r="P59" s="266">
        <f t="shared" si="27"/>
        <v>3510</v>
      </c>
      <c r="Q59" s="266"/>
      <c r="R59" s="266">
        <f>SUM(R60:R62)</f>
        <v>3510</v>
      </c>
      <c r="S59" s="266">
        <f>SUM(S60:S62)</f>
        <v>3510</v>
      </c>
      <c r="T59" s="266"/>
      <c r="U59" s="266"/>
      <c r="V59" s="266"/>
      <c r="W59" s="209"/>
      <c r="X59" s="254"/>
      <c r="Y59" s="250"/>
    </row>
    <row r="60" spans="1:25" ht="47.25" hidden="1">
      <c r="A60" s="221" t="s">
        <v>173</v>
      </c>
      <c r="B60" s="227" t="s">
        <v>201</v>
      </c>
      <c r="C60" s="284">
        <v>3100</v>
      </c>
      <c r="D60" s="239">
        <v>3100</v>
      </c>
      <c r="E60" s="283">
        <f t="shared" si="2"/>
        <v>3100</v>
      </c>
      <c r="F60" s="238">
        <v>0</v>
      </c>
      <c r="G60" s="208">
        <v>3100</v>
      </c>
      <c r="H60" s="239">
        <v>3100</v>
      </c>
      <c r="I60" s="241"/>
      <c r="J60" s="208"/>
      <c r="K60" s="208"/>
      <c r="L60" s="208">
        <v>3100</v>
      </c>
      <c r="M60" s="208"/>
      <c r="N60" s="203">
        <v>0</v>
      </c>
      <c r="O60" s="208">
        <v>3100</v>
      </c>
      <c r="P60" s="267">
        <f>N60+O60</f>
        <v>3100</v>
      </c>
      <c r="Q60" s="267"/>
      <c r="R60" s="267">
        <v>3100</v>
      </c>
      <c r="S60" s="267">
        <v>3100</v>
      </c>
      <c r="T60" s="267"/>
      <c r="U60" s="267"/>
      <c r="V60" s="267"/>
      <c r="W60" s="203"/>
      <c r="X60" s="254"/>
      <c r="Y60" s="250"/>
    </row>
    <row r="61" spans="1:25" ht="31.5" customHeight="1" hidden="1">
      <c r="A61" s="221" t="s">
        <v>193</v>
      </c>
      <c r="B61" s="227" t="s">
        <v>202</v>
      </c>
      <c r="C61" s="284">
        <v>380</v>
      </c>
      <c r="D61" s="239">
        <v>380</v>
      </c>
      <c r="E61" s="283">
        <f t="shared" si="2"/>
        <v>210</v>
      </c>
      <c r="F61" s="238">
        <v>0</v>
      </c>
      <c r="G61" s="208">
        <v>210</v>
      </c>
      <c r="H61" s="239">
        <v>210</v>
      </c>
      <c r="I61" s="241"/>
      <c r="J61" s="208"/>
      <c r="K61" s="208">
        <v>210</v>
      </c>
      <c r="L61" s="208"/>
      <c r="M61" s="208"/>
      <c r="N61" s="203"/>
      <c r="O61" s="203">
        <v>210</v>
      </c>
      <c r="P61" s="267">
        <f>N61+O61</f>
        <v>210</v>
      </c>
      <c r="Q61" s="267"/>
      <c r="R61" s="267">
        <v>210</v>
      </c>
      <c r="S61" s="267">
        <v>210</v>
      </c>
      <c r="T61" s="267"/>
      <c r="U61" s="267"/>
      <c r="V61" s="267"/>
      <c r="W61" s="203"/>
      <c r="X61" s="254"/>
      <c r="Y61" s="250"/>
    </row>
    <row r="62" spans="1:25" ht="63" hidden="1">
      <c r="A62" s="221" t="s">
        <v>194</v>
      </c>
      <c r="B62" s="227" t="s">
        <v>203</v>
      </c>
      <c r="C62" s="284">
        <v>350</v>
      </c>
      <c r="D62" s="239">
        <v>350</v>
      </c>
      <c r="E62" s="283">
        <f t="shared" si="2"/>
        <v>200</v>
      </c>
      <c r="F62" s="238">
        <v>0</v>
      </c>
      <c r="G62" s="208">
        <v>200</v>
      </c>
      <c r="H62" s="239">
        <v>200</v>
      </c>
      <c r="I62" s="241"/>
      <c r="J62" s="208"/>
      <c r="K62" s="208">
        <v>200</v>
      </c>
      <c r="L62" s="208"/>
      <c r="M62" s="208"/>
      <c r="N62" s="203"/>
      <c r="O62" s="203">
        <v>200</v>
      </c>
      <c r="P62" s="267">
        <f>N62+O62</f>
        <v>200</v>
      </c>
      <c r="Q62" s="267"/>
      <c r="R62" s="267">
        <v>200</v>
      </c>
      <c r="S62" s="267">
        <v>200</v>
      </c>
      <c r="T62" s="267"/>
      <c r="U62" s="267"/>
      <c r="V62" s="267"/>
      <c r="W62" s="203"/>
      <c r="X62" s="254"/>
      <c r="Y62" s="250"/>
    </row>
    <row r="63" spans="1:25" ht="18.75" hidden="1">
      <c r="A63" s="220" t="s">
        <v>174</v>
      </c>
      <c r="B63" s="225" t="s">
        <v>175</v>
      </c>
      <c r="C63" s="285"/>
      <c r="D63" s="234"/>
      <c r="E63" s="283">
        <f t="shared" si="2"/>
        <v>0</v>
      </c>
      <c r="F63" s="233"/>
      <c r="G63" s="209"/>
      <c r="H63" s="234"/>
      <c r="I63" s="233"/>
      <c r="J63" s="209"/>
      <c r="K63" s="209"/>
      <c r="L63" s="209"/>
      <c r="M63" s="209"/>
      <c r="N63" s="210"/>
      <c r="O63" s="210"/>
      <c r="P63" s="268"/>
      <c r="Q63" s="268"/>
      <c r="R63" s="268"/>
      <c r="S63" s="268"/>
      <c r="T63" s="268"/>
      <c r="U63" s="268"/>
      <c r="V63" s="268"/>
      <c r="W63" s="210"/>
      <c r="X63" s="254"/>
      <c r="Y63" s="250"/>
    </row>
    <row r="64" spans="1:25" ht="18.75" hidden="1">
      <c r="A64" s="221" t="s">
        <v>176</v>
      </c>
      <c r="B64" s="227"/>
      <c r="C64" s="284"/>
      <c r="D64" s="235"/>
      <c r="E64" s="283">
        <f t="shared" si="2"/>
        <v>0</v>
      </c>
      <c r="F64" s="238"/>
      <c r="G64" s="208"/>
      <c r="H64" s="239"/>
      <c r="I64" s="241"/>
      <c r="J64" s="208"/>
      <c r="K64" s="208"/>
      <c r="L64" s="208"/>
      <c r="M64" s="208"/>
      <c r="N64" s="207"/>
      <c r="O64" s="207"/>
      <c r="P64" s="269"/>
      <c r="Q64" s="269"/>
      <c r="R64" s="269"/>
      <c r="S64" s="269"/>
      <c r="T64" s="269"/>
      <c r="U64" s="269"/>
      <c r="V64" s="269"/>
      <c r="W64" s="207"/>
      <c r="X64" s="254"/>
      <c r="Y64" s="250"/>
    </row>
    <row r="65" spans="1:25" ht="18.75" hidden="1">
      <c r="A65" s="220" t="s">
        <v>177</v>
      </c>
      <c r="B65" s="225" t="s">
        <v>178</v>
      </c>
      <c r="C65" s="285"/>
      <c r="D65" s="234"/>
      <c r="E65" s="283">
        <f t="shared" si="2"/>
        <v>0</v>
      </c>
      <c r="F65" s="233"/>
      <c r="G65" s="209"/>
      <c r="H65" s="234"/>
      <c r="I65" s="233"/>
      <c r="J65" s="209"/>
      <c r="K65" s="209"/>
      <c r="L65" s="209"/>
      <c r="M65" s="209"/>
      <c r="N65" s="210"/>
      <c r="O65" s="210"/>
      <c r="P65" s="268"/>
      <c r="Q65" s="268"/>
      <c r="R65" s="268"/>
      <c r="S65" s="268"/>
      <c r="T65" s="268"/>
      <c r="U65" s="268"/>
      <c r="V65" s="268"/>
      <c r="W65" s="210"/>
      <c r="X65" s="254"/>
      <c r="Y65" s="250"/>
    </row>
    <row r="66" spans="1:25" ht="18.75" hidden="1">
      <c r="A66" s="221" t="s">
        <v>179</v>
      </c>
      <c r="B66" s="227"/>
      <c r="C66" s="284"/>
      <c r="D66" s="235"/>
      <c r="E66" s="283">
        <f t="shared" si="2"/>
        <v>0</v>
      </c>
      <c r="F66" s="238"/>
      <c r="G66" s="208"/>
      <c r="H66" s="239"/>
      <c r="I66" s="241"/>
      <c r="J66" s="208"/>
      <c r="K66" s="208"/>
      <c r="L66" s="208"/>
      <c r="M66" s="208"/>
      <c r="N66" s="207"/>
      <c r="O66" s="207"/>
      <c r="P66" s="269"/>
      <c r="Q66" s="269"/>
      <c r="R66" s="269"/>
      <c r="S66" s="269"/>
      <c r="T66" s="269"/>
      <c r="U66" s="269"/>
      <c r="V66" s="269"/>
      <c r="W66" s="207"/>
      <c r="X66" s="254"/>
      <c r="Y66" s="250"/>
    </row>
    <row r="67" spans="1:25" s="216" customFormat="1" ht="33" customHeight="1" hidden="1">
      <c r="A67" s="357" t="s">
        <v>181</v>
      </c>
      <c r="B67" s="358"/>
      <c r="C67" s="289">
        <f aca="true" t="shared" si="28" ref="C67:P67">C68+C73+C78+C92+C94</f>
        <v>1950.6</v>
      </c>
      <c r="D67" s="232">
        <f t="shared" si="28"/>
        <v>11152.6</v>
      </c>
      <c r="E67" s="283">
        <f t="shared" si="2"/>
        <v>0</v>
      </c>
      <c r="F67" s="231">
        <f t="shared" si="28"/>
        <v>0</v>
      </c>
      <c r="G67" s="204">
        <f t="shared" si="28"/>
        <v>0</v>
      </c>
      <c r="H67" s="232">
        <f t="shared" si="28"/>
        <v>0</v>
      </c>
      <c r="I67" s="231"/>
      <c r="J67" s="204"/>
      <c r="K67" s="204"/>
      <c r="L67" s="204"/>
      <c r="M67" s="204"/>
      <c r="N67" s="255">
        <f t="shared" si="28"/>
        <v>0</v>
      </c>
      <c r="O67" s="255">
        <f t="shared" si="28"/>
        <v>0</v>
      </c>
      <c r="P67" s="265">
        <f t="shared" si="28"/>
        <v>0</v>
      </c>
      <c r="Q67" s="275"/>
      <c r="R67" s="275"/>
      <c r="S67" s="275"/>
      <c r="T67" s="276"/>
      <c r="U67" s="276"/>
      <c r="V67" s="276"/>
      <c r="W67" s="204"/>
      <c r="X67" s="254"/>
      <c r="Y67" s="251"/>
    </row>
    <row r="68" spans="1:25" ht="18.75" hidden="1">
      <c r="A68" s="220" t="s">
        <v>161</v>
      </c>
      <c r="B68" s="225" t="s">
        <v>162</v>
      </c>
      <c r="C68" s="285">
        <f aca="true" t="shared" si="29" ref="C68:H68">C69+C70+C71+C72</f>
        <v>0</v>
      </c>
      <c r="D68" s="234">
        <f t="shared" si="29"/>
        <v>4971.7</v>
      </c>
      <c r="E68" s="283">
        <f t="shared" si="2"/>
        <v>0</v>
      </c>
      <c r="F68" s="233">
        <f t="shared" si="29"/>
        <v>0</v>
      </c>
      <c r="G68" s="209">
        <f t="shared" si="29"/>
        <v>0</v>
      </c>
      <c r="H68" s="234">
        <f t="shared" si="29"/>
        <v>0</v>
      </c>
      <c r="I68" s="233"/>
      <c r="J68" s="209"/>
      <c r="K68" s="209"/>
      <c r="L68" s="209"/>
      <c r="M68" s="209"/>
      <c r="N68" s="210"/>
      <c r="O68" s="210"/>
      <c r="P68" s="268"/>
      <c r="Q68" s="268"/>
      <c r="R68" s="268"/>
      <c r="S68" s="268"/>
      <c r="T68" s="268"/>
      <c r="U68" s="268"/>
      <c r="V68" s="268"/>
      <c r="W68" s="210"/>
      <c r="X68" s="254"/>
      <c r="Y68" s="250"/>
    </row>
    <row r="69" spans="1:25" ht="47.25" hidden="1">
      <c r="A69" s="221" t="s">
        <v>163</v>
      </c>
      <c r="B69" s="227" t="s">
        <v>235</v>
      </c>
      <c r="C69" s="284">
        <v>0</v>
      </c>
      <c r="D69" s="239">
        <v>3799.1</v>
      </c>
      <c r="E69" s="283">
        <f t="shared" si="2"/>
        <v>0</v>
      </c>
      <c r="F69" s="238"/>
      <c r="G69" s="203"/>
      <c r="H69" s="235"/>
      <c r="I69" s="238"/>
      <c r="J69" s="203"/>
      <c r="K69" s="203"/>
      <c r="L69" s="203"/>
      <c r="M69" s="203"/>
      <c r="N69" s="203"/>
      <c r="O69" s="203"/>
      <c r="P69" s="267"/>
      <c r="Q69" s="267"/>
      <c r="R69" s="267"/>
      <c r="S69" s="267"/>
      <c r="T69" s="267"/>
      <c r="U69" s="267"/>
      <c r="V69" s="267"/>
      <c r="W69" s="203"/>
      <c r="X69" s="254"/>
      <c r="Y69" s="250"/>
    </row>
    <row r="70" spans="1:25" ht="47.25" hidden="1">
      <c r="A70" s="221" t="s">
        <v>164</v>
      </c>
      <c r="B70" s="227" t="s">
        <v>233</v>
      </c>
      <c r="C70" s="284">
        <v>0</v>
      </c>
      <c r="D70" s="239">
        <v>342.6</v>
      </c>
      <c r="E70" s="283">
        <f t="shared" si="2"/>
        <v>0</v>
      </c>
      <c r="F70" s="238"/>
      <c r="G70" s="203"/>
      <c r="H70" s="235"/>
      <c r="I70" s="238"/>
      <c r="J70" s="203"/>
      <c r="K70" s="203"/>
      <c r="L70" s="203"/>
      <c r="M70" s="203"/>
      <c r="N70" s="203"/>
      <c r="O70" s="203"/>
      <c r="P70" s="267"/>
      <c r="Q70" s="267"/>
      <c r="R70" s="267"/>
      <c r="S70" s="267"/>
      <c r="T70" s="267"/>
      <c r="U70" s="267"/>
      <c r="V70" s="267"/>
      <c r="W70" s="203"/>
      <c r="X70" s="254"/>
      <c r="Y70" s="250"/>
    </row>
    <row r="71" spans="1:25" ht="63" hidden="1">
      <c r="A71" s="221" t="s">
        <v>165</v>
      </c>
      <c r="B71" s="227" t="s">
        <v>214</v>
      </c>
      <c r="C71" s="284">
        <v>0</v>
      </c>
      <c r="D71" s="239">
        <v>650</v>
      </c>
      <c r="E71" s="283">
        <f t="shared" si="2"/>
        <v>0</v>
      </c>
      <c r="F71" s="238"/>
      <c r="G71" s="203"/>
      <c r="H71" s="235"/>
      <c r="I71" s="238"/>
      <c r="J71" s="203"/>
      <c r="K71" s="203"/>
      <c r="L71" s="203"/>
      <c r="M71" s="203"/>
      <c r="N71" s="203"/>
      <c r="O71" s="203"/>
      <c r="P71" s="267"/>
      <c r="Q71" s="267"/>
      <c r="R71" s="267"/>
      <c r="S71" s="267"/>
      <c r="T71" s="267"/>
      <c r="U71" s="267"/>
      <c r="V71" s="267"/>
      <c r="W71" s="203"/>
      <c r="X71" s="254"/>
      <c r="Y71" s="250"/>
    </row>
    <row r="72" spans="1:25" ht="47.25" hidden="1">
      <c r="A72" s="221" t="s">
        <v>180</v>
      </c>
      <c r="B72" s="227" t="s">
        <v>215</v>
      </c>
      <c r="C72" s="284">
        <v>0</v>
      </c>
      <c r="D72" s="239">
        <v>180</v>
      </c>
      <c r="E72" s="283">
        <f t="shared" si="2"/>
        <v>0</v>
      </c>
      <c r="F72" s="238"/>
      <c r="G72" s="203"/>
      <c r="H72" s="235"/>
      <c r="I72" s="238"/>
      <c r="J72" s="203"/>
      <c r="K72" s="203"/>
      <c r="L72" s="203"/>
      <c r="M72" s="203"/>
      <c r="N72" s="203"/>
      <c r="O72" s="203"/>
      <c r="P72" s="267"/>
      <c r="Q72" s="267"/>
      <c r="R72" s="267"/>
      <c r="S72" s="267"/>
      <c r="T72" s="267"/>
      <c r="U72" s="267"/>
      <c r="V72" s="267"/>
      <c r="W72" s="203"/>
      <c r="X72" s="254"/>
      <c r="Y72" s="250"/>
    </row>
    <row r="73" spans="1:25" ht="18.75" hidden="1">
      <c r="A73" s="220" t="s">
        <v>166</v>
      </c>
      <c r="B73" s="225" t="s">
        <v>167</v>
      </c>
      <c r="C73" s="285">
        <f aca="true" t="shared" si="30" ref="C73:H73">C74+C75+C76+C77</f>
        <v>0</v>
      </c>
      <c r="D73" s="234">
        <f t="shared" si="30"/>
        <v>3400</v>
      </c>
      <c r="E73" s="283">
        <f t="shared" si="2"/>
        <v>0</v>
      </c>
      <c r="F73" s="233">
        <f t="shared" si="30"/>
        <v>0</v>
      </c>
      <c r="G73" s="209">
        <f t="shared" si="30"/>
        <v>0</v>
      </c>
      <c r="H73" s="234">
        <f t="shared" si="30"/>
        <v>0</v>
      </c>
      <c r="I73" s="233"/>
      <c r="J73" s="209"/>
      <c r="K73" s="209"/>
      <c r="L73" s="209"/>
      <c r="M73" s="209"/>
      <c r="N73" s="210"/>
      <c r="O73" s="210"/>
      <c r="P73" s="268"/>
      <c r="Q73" s="268"/>
      <c r="R73" s="268"/>
      <c r="S73" s="268"/>
      <c r="T73" s="268"/>
      <c r="U73" s="268"/>
      <c r="V73" s="268"/>
      <c r="W73" s="210"/>
      <c r="X73" s="254"/>
      <c r="Y73" s="250"/>
    </row>
    <row r="74" spans="1:25" ht="63" hidden="1">
      <c r="A74" s="222" t="s">
        <v>168</v>
      </c>
      <c r="B74" s="226" t="s">
        <v>216</v>
      </c>
      <c r="C74" s="286">
        <v>0</v>
      </c>
      <c r="D74" s="240">
        <v>1900</v>
      </c>
      <c r="E74" s="283">
        <f t="shared" si="2"/>
        <v>0</v>
      </c>
      <c r="F74" s="238"/>
      <c r="G74" s="203"/>
      <c r="H74" s="235"/>
      <c r="I74" s="238"/>
      <c r="J74" s="203"/>
      <c r="K74" s="203"/>
      <c r="L74" s="203"/>
      <c r="M74" s="203"/>
      <c r="N74" s="203"/>
      <c r="O74" s="203"/>
      <c r="P74" s="267"/>
      <c r="Q74" s="267"/>
      <c r="R74" s="267"/>
      <c r="S74" s="267"/>
      <c r="T74" s="267"/>
      <c r="U74" s="267"/>
      <c r="V74" s="267"/>
      <c r="W74" s="203"/>
      <c r="X74" s="254"/>
      <c r="Y74" s="250"/>
    </row>
    <row r="75" spans="1:25" ht="63" hidden="1">
      <c r="A75" s="222" t="s">
        <v>169</v>
      </c>
      <c r="B75" s="226" t="s">
        <v>217</v>
      </c>
      <c r="C75" s="286">
        <v>0</v>
      </c>
      <c r="D75" s="240">
        <v>0</v>
      </c>
      <c r="E75" s="283">
        <f aca="true" t="shared" si="31" ref="E75:E95">H75</f>
        <v>0</v>
      </c>
      <c r="F75" s="238"/>
      <c r="G75" s="203"/>
      <c r="H75" s="235"/>
      <c r="I75" s="238"/>
      <c r="J75" s="203"/>
      <c r="K75" s="203"/>
      <c r="L75" s="203"/>
      <c r="M75" s="203"/>
      <c r="N75" s="203"/>
      <c r="O75" s="203"/>
      <c r="P75" s="267"/>
      <c r="Q75" s="267"/>
      <c r="R75" s="267"/>
      <c r="S75" s="267"/>
      <c r="T75" s="267"/>
      <c r="U75" s="267"/>
      <c r="V75" s="267"/>
      <c r="W75" s="203"/>
      <c r="X75" s="254"/>
      <c r="Y75" s="250"/>
    </row>
    <row r="76" spans="1:25" ht="78.75" hidden="1">
      <c r="A76" s="222" t="s">
        <v>170</v>
      </c>
      <c r="B76" s="226" t="s">
        <v>218</v>
      </c>
      <c r="C76" s="286"/>
      <c r="D76" s="240"/>
      <c r="E76" s="283">
        <f t="shared" si="31"/>
        <v>0</v>
      </c>
      <c r="F76" s="238"/>
      <c r="G76" s="203"/>
      <c r="H76" s="235"/>
      <c r="I76" s="238"/>
      <c r="J76" s="203"/>
      <c r="K76" s="203"/>
      <c r="L76" s="203"/>
      <c r="M76" s="203"/>
      <c r="N76" s="203"/>
      <c r="O76" s="203"/>
      <c r="P76" s="267"/>
      <c r="Q76" s="267"/>
      <c r="R76" s="267"/>
      <c r="S76" s="267"/>
      <c r="T76" s="267"/>
      <c r="U76" s="267"/>
      <c r="V76" s="267"/>
      <c r="W76" s="203"/>
      <c r="X76" s="254"/>
      <c r="Y76" s="250"/>
    </row>
    <row r="77" spans="1:25" ht="47.25" hidden="1">
      <c r="A77" s="222" t="s">
        <v>186</v>
      </c>
      <c r="B77" s="226" t="s">
        <v>234</v>
      </c>
      <c r="C77" s="286"/>
      <c r="D77" s="240">
        <v>1500</v>
      </c>
      <c r="E77" s="283">
        <f t="shared" si="31"/>
        <v>0</v>
      </c>
      <c r="F77" s="238"/>
      <c r="G77" s="203"/>
      <c r="H77" s="235"/>
      <c r="I77" s="238"/>
      <c r="J77" s="203"/>
      <c r="K77" s="203"/>
      <c r="L77" s="203"/>
      <c r="M77" s="203"/>
      <c r="N77" s="203"/>
      <c r="O77" s="203"/>
      <c r="P77" s="267"/>
      <c r="Q77" s="267"/>
      <c r="R77" s="267"/>
      <c r="S77" s="267"/>
      <c r="T77" s="267"/>
      <c r="U77" s="267"/>
      <c r="V77" s="267"/>
      <c r="W77" s="203"/>
      <c r="X77" s="254"/>
      <c r="Y77" s="250"/>
    </row>
    <row r="78" spans="1:25" ht="18.75" hidden="1">
      <c r="A78" s="220" t="s">
        <v>171</v>
      </c>
      <c r="B78" s="225" t="s">
        <v>172</v>
      </c>
      <c r="C78" s="285">
        <f aca="true" t="shared" si="32" ref="C78:H78">C79+C80+C81</f>
        <v>1950.6</v>
      </c>
      <c r="D78" s="234">
        <f t="shared" si="32"/>
        <v>2780.8999999999996</v>
      </c>
      <c r="E78" s="283">
        <f t="shared" si="31"/>
        <v>0</v>
      </c>
      <c r="F78" s="233">
        <f t="shared" si="32"/>
        <v>0</v>
      </c>
      <c r="G78" s="209">
        <f t="shared" si="32"/>
        <v>0</v>
      </c>
      <c r="H78" s="234">
        <f t="shared" si="32"/>
        <v>0</v>
      </c>
      <c r="I78" s="233"/>
      <c r="J78" s="209"/>
      <c r="K78" s="209"/>
      <c r="L78" s="209"/>
      <c r="M78" s="209"/>
      <c r="N78" s="210"/>
      <c r="O78" s="210"/>
      <c r="P78" s="268"/>
      <c r="Q78" s="268"/>
      <c r="R78" s="268"/>
      <c r="S78" s="268"/>
      <c r="T78" s="268"/>
      <c r="U78" s="268"/>
      <c r="V78" s="268"/>
      <c r="W78" s="210"/>
      <c r="X78" s="254"/>
      <c r="Y78" s="250"/>
    </row>
    <row r="79" spans="1:25" ht="65.25" customHeight="1" hidden="1">
      <c r="A79" s="222" t="s">
        <v>173</v>
      </c>
      <c r="B79" s="226" t="s">
        <v>219</v>
      </c>
      <c r="C79" s="286"/>
      <c r="D79" s="240">
        <v>830.3</v>
      </c>
      <c r="E79" s="283">
        <f t="shared" si="31"/>
        <v>0</v>
      </c>
      <c r="F79" s="238"/>
      <c r="G79" s="203"/>
      <c r="H79" s="235"/>
      <c r="I79" s="238"/>
      <c r="J79" s="203"/>
      <c r="K79" s="203"/>
      <c r="L79" s="203"/>
      <c r="M79" s="203"/>
      <c r="N79" s="203"/>
      <c r="O79" s="203"/>
      <c r="P79" s="267"/>
      <c r="Q79" s="267"/>
      <c r="R79" s="267"/>
      <c r="S79" s="267"/>
      <c r="T79" s="267"/>
      <c r="U79" s="267"/>
      <c r="V79" s="267"/>
      <c r="W79" s="203"/>
      <c r="X79" s="254"/>
      <c r="Y79" s="250"/>
    </row>
    <row r="80" spans="1:25" ht="63" hidden="1">
      <c r="A80" s="222" t="s">
        <v>193</v>
      </c>
      <c r="B80" s="226" t="s">
        <v>220</v>
      </c>
      <c r="C80" s="286">
        <v>400</v>
      </c>
      <c r="D80" s="240">
        <v>400</v>
      </c>
      <c r="E80" s="283">
        <f t="shared" si="31"/>
        <v>0</v>
      </c>
      <c r="F80" s="238"/>
      <c r="G80" s="203"/>
      <c r="H80" s="235"/>
      <c r="I80" s="238"/>
      <c r="J80" s="203"/>
      <c r="K80" s="203"/>
      <c r="L80" s="203"/>
      <c r="M80" s="203"/>
      <c r="N80" s="203"/>
      <c r="O80" s="203"/>
      <c r="P80" s="267"/>
      <c r="Q80" s="267"/>
      <c r="R80" s="267"/>
      <c r="S80" s="267"/>
      <c r="T80" s="267"/>
      <c r="U80" s="267"/>
      <c r="V80" s="267"/>
      <c r="W80" s="203"/>
      <c r="X80" s="254"/>
      <c r="Y80" s="250"/>
    </row>
    <row r="81" spans="1:25" ht="31.5" hidden="1">
      <c r="A81" s="222" t="s">
        <v>194</v>
      </c>
      <c r="B81" s="226" t="s">
        <v>246</v>
      </c>
      <c r="C81" s="286">
        <f>C82+C83+C84+C85+C86+C87+C88+C89+C90+C91</f>
        <v>1550.6</v>
      </c>
      <c r="D81" s="240">
        <v>1550.6</v>
      </c>
      <c r="E81" s="283">
        <f t="shared" si="31"/>
        <v>0</v>
      </c>
      <c r="F81" s="238"/>
      <c r="G81" s="203"/>
      <c r="H81" s="235"/>
      <c r="I81" s="238"/>
      <c r="J81" s="203"/>
      <c r="K81" s="203"/>
      <c r="L81" s="203"/>
      <c r="M81" s="203"/>
      <c r="N81" s="203"/>
      <c r="O81" s="203"/>
      <c r="P81" s="267"/>
      <c r="Q81" s="267"/>
      <c r="R81" s="267"/>
      <c r="S81" s="267"/>
      <c r="T81" s="267"/>
      <c r="U81" s="267"/>
      <c r="V81" s="267"/>
      <c r="W81" s="203"/>
      <c r="X81" s="254"/>
      <c r="Y81" s="250"/>
    </row>
    <row r="82" spans="1:25" ht="18.75" hidden="1">
      <c r="A82" s="245" t="s">
        <v>204</v>
      </c>
      <c r="B82" s="246" t="s">
        <v>221</v>
      </c>
      <c r="C82" s="290">
        <v>0</v>
      </c>
      <c r="D82" s="247">
        <v>0</v>
      </c>
      <c r="E82" s="283">
        <f t="shared" si="31"/>
        <v>0</v>
      </c>
      <c r="F82" s="258"/>
      <c r="G82" s="248"/>
      <c r="H82" s="259"/>
      <c r="I82" s="258"/>
      <c r="J82" s="248"/>
      <c r="K82" s="248"/>
      <c r="L82" s="248"/>
      <c r="M82" s="248"/>
      <c r="N82" s="248"/>
      <c r="O82" s="248"/>
      <c r="P82" s="270"/>
      <c r="Q82" s="270"/>
      <c r="R82" s="270"/>
      <c r="S82" s="270"/>
      <c r="T82" s="270"/>
      <c r="U82" s="270"/>
      <c r="V82" s="270"/>
      <c r="W82" s="248"/>
      <c r="X82" s="254"/>
      <c r="Y82" s="250"/>
    </row>
    <row r="83" spans="1:25" ht="45" hidden="1">
      <c r="A83" s="245" t="s">
        <v>205</v>
      </c>
      <c r="B83" s="246" t="s">
        <v>222</v>
      </c>
      <c r="C83" s="290">
        <v>19.2</v>
      </c>
      <c r="D83" s="247">
        <v>19.2</v>
      </c>
      <c r="E83" s="283">
        <f t="shared" si="31"/>
        <v>0</v>
      </c>
      <c r="F83" s="258"/>
      <c r="G83" s="248"/>
      <c r="H83" s="259"/>
      <c r="I83" s="258"/>
      <c r="J83" s="248"/>
      <c r="K83" s="248"/>
      <c r="L83" s="248"/>
      <c r="M83" s="248"/>
      <c r="N83" s="248"/>
      <c r="O83" s="248"/>
      <c r="P83" s="270"/>
      <c r="Q83" s="270"/>
      <c r="R83" s="270"/>
      <c r="S83" s="270"/>
      <c r="T83" s="270"/>
      <c r="U83" s="270"/>
      <c r="V83" s="270"/>
      <c r="W83" s="248"/>
      <c r="X83" s="254"/>
      <c r="Y83" s="250"/>
    </row>
    <row r="84" spans="1:25" ht="18.75" hidden="1">
      <c r="A84" s="245" t="s">
        <v>206</v>
      </c>
      <c r="B84" s="246" t="s">
        <v>223</v>
      </c>
      <c r="C84" s="290">
        <v>7.1</v>
      </c>
      <c r="D84" s="247">
        <v>7.1</v>
      </c>
      <c r="E84" s="283">
        <f t="shared" si="31"/>
        <v>0</v>
      </c>
      <c r="F84" s="258"/>
      <c r="G84" s="248"/>
      <c r="H84" s="259"/>
      <c r="I84" s="258"/>
      <c r="J84" s="248"/>
      <c r="K84" s="248"/>
      <c r="L84" s="248"/>
      <c r="M84" s="248"/>
      <c r="N84" s="248"/>
      <c r="O84" s="248"/>
      <c r="P84" s="270"/>
      <c r="Q84" s="270"/>
      <c r="R84" s="270"/>
      <c r="S84" s="270"/>
      <c r="T84" s="270"/>
      <c r="U84" s="270"/>
      <c r="V84" s="270"/>
      <c r="W84" s="248"/>
      <c r="X84" s="254"/>
      <c r="Y84" s="250"/>
    </row>
    <row r="85" spans="1:25" ht="18.75" hidden="1">
      <c r="A85" s="245" t="s">
        <v>207</v>
      </c>
      <c r="B85" s="246" t="s">
        <v>224</v>
      </c>
      <c r="C85" s="290">
        <v>673.3</v>
      </c>
      <c r="D85" s="247">
        <v>673.3</v>
      </c>
      <c r="E85" s="283">
        <f t="shared" si="31"/>
        <v>0</v>
      </c>
      <c r="F85" s="258"/>
      <c r="G85" s="248"/>
      <c r="H85" s="259"/>
      <c r="I85" s="258"/>
      <c r="J85" s="248"/>
      <c r="K85" s="248"/>
      <c r="L85" s="248"/>
      <c r="M85" s="248"/>
      <c r="N85" s="248"/>
      <c r="O85" s="248"/>
      <c r="P85" s="270"/>
      <c r="Q85" s="270"/>
      <c r="R85" s="270"/>
      <c r="S85" s="270"/>
      <c r="T85" s="270"/>
      <c r="U85" s="270"/>
      <c r="V85" s="270"/>
      <c r="W85" s="248"/>
      <c r="X85" s="254"/>
      <c r="Y85" s="250"/>
    </row>
    <row r="86" spans="1:25" ht="18.75" hidden="1">
      <c r="A86" s="245" t="s">
        <v>208</v>
      </c>
      <c r="B86" s="246" t="s">
        <v>225</v>
      </c>
      <c r="C86" s="290">
        <v>530</v>
      </c>
      <c r="D86" s="247">
        <v>530</v>
      </c>
      <c r="E86" s="283">
        <f t="shared" si="31"/>
        <v>0</v>
      </c>
      <c r="F86" s="258"/>
      <c r="G86" s="248"/>
      <c r="H86" s="259"/>
      <c r="I86" s="258"/>
      <c r="J86" s="248"/>
      <c r="K86" s="248"/>
      <c r="L86" s="248"/>
      <c r="M86" s="248"/>
      <c r="N86" s="248"/>
      <c r="O86" s="248"/>
      <c r="P86" s="270"/>
      <c r="Q86" s="270"/>
      <c r="R86" s="270"/>
      <c r="S86" s="270"/>
      <c r="T86" s="270"/>
      <c r="U86" s="270"/>
      <c r="V86" s="270"/>
      <c r="W86" s="248"/>
      <c r="X86" s="254"/>
      <c r="Y86" s="250"/>
    </row>
    <row r="87" spans="1:25" ht="45" hidden="1">
      <c r="A87" s="245" t="s">
        <v>209</v>
      </c>
      <c r="B87" s="246" t="s">
        <v>242</v>
      </c>
      <c r="C87" s="290">
        <v>16</v>
      </c>
      <c r="D87" s="247">
        <v>16</v>
      </c>
      <c r="E87" s="283">
        <f t="shared" si="31"/>
        <v>0</v>
      </c>
      <c r="F87" s="258"/>
      <c r="G87" s="248"/>
      <c r="H87" s="259"/>
      <c r="I87" s="258"/>
      <c r="J87" s="248"/>
      <c r="K87" s="248"/>
      <c r="L87" s="248"/>
      <c r="M87" s="248"/>
      <c r="N87" s="248"/>
      <c r="O87" s="248"/>
      <c r="P87" s="270"/>
      <c r="Q87" s="270"/>
      <c r="R87" s="270"/>
      <c r="S87" s="270"/>
      <c r="T87" s="270"/>
      <c r="U87" s="270"/>
      <c r="V87" s="270"/>
      <c r="W87" s="248"/>
      <c r="X87" s="254"/>
      <c r="Y87" s="250"/>
    </row>
    <row r="88" spans="1:25" ht="30" hidden="1">
      <c r="A88" s="245" t="s">
        <v>210</v>
      </c>
      <c r="B88" s="246" t="s">
        <v>226</v>
      </c>
      <c r="C88" s="290">
        <v>62</v>
      </c>
      <c r="D88" s="247">
        <v>62</v>
      </c>
      <c r="E88" s="283">
        <f t="shared" si="31"/>
        <v>0</v>
      </c>
      <c r="F88" s="258"/>
      <c r="G88" s="248"/>
      <c r="H88" s="259"/>
      <c r="I88" s="258"/>
      <c r="J88" s="248"/>
      <c r="K88" s="248"/>
      <c r="L88" s="248"/>
      <c r="M88" s="248"/>
      <c r="N88" s="248"/>
      <c r="O88" s="248"/>
      <c r="P88" s="270"/>
      <c r="Q88" s="270"/>
      <c r="R88" s="270"/>
      <c r="S88" s="270"/>
      <c r="T88" s="270"/>
      <c r="U88" s="270"/>
      <c r="V88" s="270"/>
      <c r="W88" s="248"/>
      <c r="X88" s="254"/>
      <c r="Y88" s="250"/>
    </row>
    <row r="89" spans="1:25" ht="30" hidden="1">
      <c r="A89" s="245" t="s">
        <v>211</v>
      </c>
      <c r="B89" s="246" t="s">
        <v>227</v>
      </c>
      <c r="C89" s="290">
        <v>63</v>
      </c>
      <c r="D89" s="247">
        <v>63</v>
      </c>
      <c r="E89" s="283">
        <f t="shared" si="31"/>
        <v>0</v>
      </c>
      <c r="F89" s="258"/>
      <c r="G89" s="248"/>
      <c r="H89" s="259"/>
      <c r="I89" s="258"/>
      <c r="J89" s="248"/>
      <c r="K89" s="248"/>
      <c r="L89" s="248"/>
      <c r="M89" s="248"/>
      <c r="N89" s="248"/>
      <c r="O89" s="248"/>
      <c r="P89" s="270"/>
      <c r="Q89" s="270"/>
      <c r="R89" s="270"/>
      <c r="S89" s="270"/>
      <c r="T89" s="270"/>
      <c r="U89" s="270"/>
      <c r="V89" s="270"/>
      <c r="W89" s="248"/>
      <c r="X89" s="254"/>
      <c r="Y89" s="250"/>
    </row>
    <row r="90" spans="1:25" ht="30" hidden="1">
      <c r="A90" s="245" t="s">
        <v>212</v>
      </c>
      <c r="B90" s="246" t="s">
        <v>228</v>
      </c>
      <c r="C90" s="290">
        <v>20</v>
      </c>
      <c r="D90" s="247">
        <v>20</v>
      </c>
      <c r="E90" s="283">
        <f t="shared" si="31"/>
        <v>0</v>
      </c>
      <c r="F90" s="258"/>
      <c r="G90" s="248"/>
      <c r="H90" s="259"/>
      <c r="I90" s="258"/>
      <c r="J90" s="248"/>
      <c r="K90" s="248"/>
      <c r="L90" s="248"/>
      <c r="M90" s="248"/>
      <c r="N90" s="248"/>
      <c r="O90" s="248"/>
      <c r="P90" s="270"/>
      <c r="Q90" s="270"/>
      <c r="R90" s="270"/>
      <c r="S90" s="270"/>
      <c r="T90" s="270"/>
      <c r="U90" s="270"/>
      <c r="V90" s="270"/>
      <c r="W90" s="248"/>
      <c r="X90" s="254"/>
      <c r="Y90" s="250"/>
    </row>
    <row r="91" spans="1:25" ht="30" hidden="1">
      <c r="A91" s="245" t="s">
        <v>213</v>
      </c>
      <c r="B91" s="246" t="s">
        <v>229</v>
      </c>
      <c r="C91" s="290">
        <v>160</v>
      </c>
      <c r="D91" s="247">
        <v>160</v>
      </c>
      <c r="E91" s="283">
        <f t="shared" si="31"/>
        <v>0</v>
      </c>
      <c r="F91" s="258"/>
      <c r="G91" s="248"/>
      <c r="H91" s="259"/>
      <c r="I91" s="258"/>
      <c r="J91" s="248"/>
      <c r="K91" s="248"/>
      <c r="L91" s="248"/>
      <c r="M91" s="248"/>
      <c r="N91" s="248"/>
      <c r="O91" s="248"/>
      <c r="P91" s="270"/>
      <c r="Q91" s="270"/>
      <c r="R91" s="270"/>
      <c r="S91" s="270"/>
      <c r="T91" s="270"/>
      <c r="U91" s="270"/>
      <c r="V91" s="270"/>
      <c r="W91" s="248"/>
      <c r="X91" s="254"/>
      <c r="Y91" s="250"/>
    </row>
    <row r="92" spans="1:25" ht="18.75" hidden="1">
      <c r="A92" s="220" t="s">
        <v>174</v>
      </c>
      <c r="B92" s="225" t="s">
        <v>175</v>
      </c>
      <c r="C92" s="285"/>
      <c r="D92" s="234"/>
      <c r="E92" s="283">
        <f t="shared" si="31"/>
        <v>0</v>
      </c>
      <c r="F92" s="236"/>
      <c r="G92" s="210"/>
      <c r="H92" s="256"/>
      <c r="I92" s="236"/>
      <c r="J92" s="210"/>
      <c r="K92" s="210"/>
      <c r="L92" s="210"/>
      <c r="M92" s="210"/>
      <c r="N92" s="210"/>
      <c r="O92" s="210"/>
      <c r="P92" s="268"/>
      <c r="Q92" s="268"/>
      <c r="R92" s="268"/>
      <c r="S92" s="268"/>
      <c r="T92" s="268"/>
      <c r="U92" s="268"/>
      <c r="V92" s="268"/>
      <c r="W92" s="210"/>
      <c r="X92" s="254"/>
      <c r="Y92" s="250"/>
    </row>
    <row r="93" spans="1:25" ht="18.75" hidden="1">
      <c r="A93" s="223" t="s">
        <v>176</v>
      </c>
      <c r="B93" s="228"/>
      <c r="C93" s="288"/>
      <c r="D93" s="239"/>
      <c r="E93" s="283">
        <f t="shared" si="31"/>
        <v>0</v>
      </c>
      <c r="F93" s="237"/>
      <c r="G93" s="207"/>
      <c r="H93" s="257"/>
      <c r="I93" s="237"/>
      <c r="J93" s="207"/>
      <c r="K93" s="207"/>
      <c r="L93" s="207"/>
      <c r="M93" s="207"/>
      <c r="N93" s="207"/>
      <c r="O93" s="207"/>
      <c r="P93" s="269"/>
      <c r="Q93" s="269"/>
      <c r="R93" s="269"/>
      <c r="S93" s="269"/>
      <c r="T93" s="269"/>
      <c r="U93" s="269"/>
      <c r="V93" s="269"/>
      <c r="W93" s="207"/>
      <c r="X93" s="254"/>
      <c r="Y93" s="250"/>
    </row>
    <row r="94" spans="1:25" ht="18.75" hidden="1">
      <c r="A94" s="220" t="s">
        <v>177</v>
      </c>
      <c r="B94" s="225" t="s">
        <v>178</v>
      </c>
      <c r="C94" s="285"/>
      <c r="D94" s="234"/>
      <c r="E94" s="283">
        <f t="shared" si="31"/>
        <v>0</v>
      </c>
      <c r="F94" s="236"/>
      <c r="G94" s="210"/>
      <c r="H94" s="256"/>
      <c r="I94" s="236"/>
      <c r="J94" s="210"/>
      <c r="K94" s="210"/>
      <c r="L94" s="210"/>
      <c r="M94" s="210"/>
      <c r="N94" s="210"/>
      <c r="O94" s="210"/>
      <c r="P94" s="268"/>
      <c r="Q94" s="268"/>
      <c r="R94" s="268"/>
      <c r="S94" s="268"/>
      <c r="T94" s="268"/>
      <c r="U94" s="268"/>
      <c r="V94" s="268"/>
      <c r="W94" s="210"/>
      <c r="X94" s="254"/>
      <c r="Y94" s="250"/>
    </row>
    <row r="95" spans="1:25" s="217" customFormat="1" ht="18.75" hidden="1" outlineLevel="1">
      <c r="A95" s="224" t="s">
        <v>179</v>
      </c>
      <c r="B95" s="230"/>
      <c r="C95" s="291"/>
      <c r="D95" s="242"/>
      <c r="E95" s="283">
        <f t="shared" si="31"/>
        <v>0</v>
      </c>
      <c r="F95" s="260"/>
      <c r="G95" s="202"/>
      <c r="H95" s="261"/>
      <c r="I95" s="260"/>
      <c r="J95" s="202"/>
      <c r="K95" s="202"/>
      <c r="L95" s="202"/>
      <c r="M95" s="202"/>
      <c r="N95" s="202"/>
      <c r="O95" s="202"/>
      <c r="P95" s="271"/>
      <c r="Q95" s="271"/>
      <c r="R95" s="271"/>
      <c r="S95" s="271"/>
      <c r="T95" s="271"/>
      <c r="U95" s="271"/>
      <c r="V95" s="271"/>
      <c r="W95" s="202"/>
      <c r="X95" s="273"/>
      <c r="Y95" s="253"/>
    </row>
    <row r="96" spans="3:25" ht="18.75" collapsed="1">
      <c r="C96" s="292"/>
      <c r="X96" s="282"/>
      <c r="Y96" s="280"/>
    </row>
    <row r="97" spans="24:25" ht="18.75">
      <c r="X97" s="282"/>
      <c r="Y97" s="280"/>
    </row>
    <row r="98" spans="24:25" ht="18.75">
      <c r="X98" s="282"/>
      <c r="Y98" s="280"/>
    </row>
    <row r="99" spans="24:25" ht="18.75">
      <c r="X99" s="282"/>
      <c r="Y99" s="280"/>
    </row>
    <row r="100" spans="24:25" ht="18.75">
      <c r="X100" s="282"/>
      <c r="Y100" s="280"/>
    </row>
    <row r="101" spans="1:25" s="212" customFormat="1" ht="20.25">
      <c r="A101" s="374" t="s">
        <v>236</v>
      </c>
      <c r="B101" s="374"/>
      <c r="C101" s="374"/>
      <c r="H101" s="375" t="s">
        <v>237</v>
      </c>
      <c r="I101" s="375"/>
      <c r="J101" s="375"/>
      <c r="K101" s="375"/>
      <c r="L101" s="375"/>
      <c r="M101" s="375"/>
      <c r="N101" s="375"/>
      <c r="O101" s="375"/>
      <c r="P101" s="213"/>
      <c r="Q101" s="213"/>
      <c r="R101" s="213"/>
      <c r="S101" s="213"/>
      <c r="T101" s="213"/>
      <c r="U101" s="213"/>
      <c r="V101" s="213"/>
      <c r="W101" s="213"/>
      <c r="X101" s="282"/>
      <c r="Y101" s="281"/>
    </row>
  </sheetData>
  <sheetProtection/>
  <mergeCells count="36">
    <mergeCell ref="Q7:S7"/>
    <mergeCell ref="T7:V7"/>
    <mergeCell ref="N1:P1"/>
    <mergeCell ref="A2:P2"/>
    <mergeCell ref="A3:P3"/>
    <mergeCell ref="T2:V2"/>
    <mergeCell ref="A101:C101"/>
    <mergeCell ref="H101:O101"/>
    <mergeCell ref="F8:F9"/>
    <mergeCell ref="I8:I9"/>
    <mergeCell ref="B6:B9"/>
    <mergeCell ref="A67:B67"/>
    <mergeCell ref="A11:B11"/>
    <mergeCell ref="A36:B36"/>
    <mergeCell ref="G8:G9"/>
    <mergeCell ref="J8:J9"/>
    <mergeCell ref="X6:X8"/>
    <mergeCell ref="H8:H9"/>
    <mergeCell ref="O8:O9"/>
    <mergeCell ref="P8:P9"/>
    <mergeCell ref="N8:N9"/>
    <mergeCell ref="N7:P7"/>
    <mergeCell ref="M7:M8"/>
    <mergeCell ref="K8:K9"/>
    <mergeCell ref="L8:L9"/>
    <mergeCell ref="E6:H6"/>
    <mergeCell ref="A53:B53"/>
    <mergeCell ref="A6:A9"/>
    <mergeCell ref="W6:W8"/>
    <mergeCell ref="A5:B5"/>
    <mergeCell ref="O5:P5"/>
    <mergeCell ref="C6:C9"/>
    <mergeCell ref="D6:D9"/>
    <mergeCell ref="F7:H7"/>
    <mergeCell ref="E7:E8"/>
    <mergeCell ref="I6:V6"/>
  </mergeCells>
  <printOptions horizontalCentered="1"/>
  <pageMargins left="0.3937007874015748" right="0.3937007874015748" top="0.3937007874015748" bottom="0.3937007874015748" header="0" footer="0"/>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Олександр Гейко</dc:creator>
  <cp:keywords/>
  <dc:description/>
  <cp:lastModifiedBy>WIN</cp:lastModifiedBy>
  <cp:lastPrinted>2019-02-05T15:45:22Z</cp:lastPrinted>
  <dcterms:created xsi:type="dcterms:W3CDTF">2018-11-26T09:58:28Z</dcterms:created>
  <dcterms:modified xsi:type="dcterms:W3CDTF">2019-02-05T15:45:24Z</dcterms:modified>
  <cp:category/>
  <cp:version/>
  <cp:contentType/>
  <cp:contentStatus/>
</cp:coreProperties>
</file>