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updateLinks="never" defaultThemeVersion="124226"/>
  <bookViews>
    <workbookView xWindow="11610" yWindow="-15" windowWidth="11445" windowHeight="9690"/>
  </bookViews>
  <sheets>
    <sheet name="анализ" sheetId="4" r:id="rId1"/>
    <sheet name="Лист1" sheetId="1" r:id="rId2"/>
    <sheet name="Лист2" sheetId="2" r:id="rId3"/>
    <sheet name="Лист3" sheetId="3" r:id="rId4"/>
  </sheets>
  <definedNames>
    <definedName name="A1048999" localSheetId="0">#REF!</definedName>
    <definedName name="A1048999">#REF!</definedName>
    <definedName name="A1049000" localSheetId="0">#REF!</definedName>
    <definedName name="A1049000">#REF!</definedName>
    <definedName name="A1049999" localSheetId="0">#REF!</definedName>
    <definedName name="A1049999">#REF!</definedName>
    <definedName name="A1050000" localSheetId="0">#REF!</definedName>
    <definedName name="A1050000">#REF!</definedName>
    <definedName name="A1060000" localSheetId="0">#REF!</definedName>
    <definedName name="A1060000">#REF!</definedName>
    <definedName name="A1999999" localSheetId="0">#REF!</definedName>
    <definedName name="A1999999">#REF!</definedName>
    <definedName name="A2000021" localSheetId="0">#REF!</definedName>
    <definedName name="A2000021">#REF!</definedName>
    <definedName name="A6000000" localSheetId="0">#REF!</definedName>
    <definedName name="A6000000">#REF!</definedName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9" localSheetId="0">#REF!</definedName>
    <definedName name="Excel_BuiltIn_Print_Area_9">#REF!</definedName>
    <definedName name="xff1" localSheetId="0">#REF!</definedName>
    <definedName name="xff1">#REF!</definedName>
    <definedName name="xgg" localSheetId="0">#REF!</definedName>
    <definedName name="xgg">#REF!</definedName>
    <definedName name="xgg1" localSheetId="0">#REF!</definedName>
    <definedName name="xgg1">#REF!</definedName>
    <definedName name="xxx1" localSheetId="0">#REF!</definedName>
    <definedName name="xxx1">#REF!</definedName>
    <definedName name="zzz1" localSheetId="0">#REF!</definedName>
    <definedName name="zzz1">#REF!</definedName>
    <definedName name="Д" localSheetId="0">#REF!</definedName>
    <definedName name="Д">#REF!</definedName>
  </definedNames>
  <calcPr calcId="145621"/>
</workbook>
</file>

<file path=xl/calcChain.xml><?xml version="1.0" encoding="utf-8"?>
<calcChain xmlns="http://schemas.openxmlformats.org/spreadsheetml/2006/main">
  <c r="BQ14" i="4" l="1"/>
  <c r="AY14" i="4"/>
  <c r="AG14" i="4"/>
  <c r="CN14" i="4"/>
  <c r="CO14" i="4"/>
  <c r="CP14" i="4"/>
  <c r="CQ11" i="4"/>
  <c r="CO50" i="4" l="1"/>
  <c r="CP50" i="4"/>
  <c r="CN50" i="4"/>
  <c r="CP45" i="4"/>
  <c r="BQ45" i="4"/>
  <c r="CO45" i="4"/>
  <c r="AY45" i="4"/>
  <c r="CN45" i="4"/>
  <c r="AG45" i="4"/>
  <c r="CO13" i="4" l="1"/>
  <c r="CQ13" i="4" s="1"/>
  <c r="CP13" i="4"/>
  <c r="BQ13" i="4"/>
  <c r="CN13" i="4"/>
  <c r="AG13" i="4"/>
  <c r="CN15" i="4"/>
  <c r="CP15" i="4"/>
  <c r="CO15" i="4"/>
  <c r="AG15" i="4"/>
  <c r="BQ15" i="4" l="1"/>
  <c r="AY15" i="4"/>
  <c r="CO9" i="4" l="1"/>
  <c r="CQ10" i="4"/>
  <c r="CP10" i="4"/>
  <c r="CO10" i="4"/>
  <c r="CN10" i="4"/>
  <c r="AW10" i="4"/>
  <c r="CP9" i="4"/>
  <c r="CN9" i="4"/>
  <c r="AE9" i="4"/>
  <c r="AY13" i="4"/>
  <c r="BO9" i="4"/>
  <c r="BO10" i="4"/>
  <c r="AW9" i="4"/>
  <c r="AW18" i="4"/>
  <c r="BO18" i="4"/>
  <c r="AE18" i="4"/>
  <c r="AE10" i="4"/>
  <c r="CQ15" i="4" l="1"/>
  <c r="CQ45" i="4"/>
  <c r="D50" i="4" l="1"/>
  <c r="BL50" i="4"/>
  <c r="BL45" i="4"/>
  <c r="BL47" i="4"/>
  <c r="AE44" i="4"/>
  <c r="AE43" i="4"/>
  <c r="AE42" i="4"/>
  <c r="AE41" i="4"/>
  <c r="AE39" i="4"/>
  <c r="AE38" i="4"/>
  <c r="K36" i="4"/>
  <c r="K35" i="4"/>
  <c r="K34" i="4"/>
  <c r="K33" i="4"/>
  <c r="K32" i="4"/>
  <c r="Q31" i="4"/>
  <c r="Q32" i="4"/>
  <c r="Q33" i="4"/>
  <c r="Q34" i="4"/>
  <c r="Q35" i="4"/>
  <c r="Q36" i="4"/>
  <c r="Q47" i="4"/>
  <c r="BO45" i="4"/>
  <c r="BO44" i="4"/>
  <c r="BO43" i="4"/>
  <c r="BO42" i="4"/>
  <c r="BO41" i="4"/>
  <c r="BO40" i="4" s="1"/>
  <c r="BO39" i="4"/>
  <c r="BO38" i="4"/>
  <c r="BO30" i="4"/>
  <c r="BO29" i="4"/>
  <c r="BO28" i="4"/>
  <c r="BO27" i="4"/>
  <c r="BO25" i="4"/>
  <c r="BO24" i="4"/>
  <c r="BO22" i="4"/>
  <c r="BO20" i="4"/>
  <c r="BO19" i="4"/>
  <c r="BO11" i="4"/>
  <c r="BO12" i="4"/>
  <c r="BO13" i="4"/>
  <c r="BO14" i="4"/>
  <c r="BO15" i="4"/>
  <c r="AW15" i="4"/>
  <c r="AW44" i="4"/>
  <c r="AW43" i="4"/>
  <c r="AW42" i="4"/>
  <c r="AW41" i="4"/>
  <c r="AW39" i="4"/>
  <c r="AW38" i="4"/>
  <c r="AW30" i="4"/>
  <c r="AW29" i="4"/>
  <c r="AW27" i="4"/>
  <c r="AW25" i="4"/>
  <c r="AW24" i="4"/>
  <c r="AW22" i="4"/>
  <c r="AW20" i="4"/>
  <c r="AW19" i="4"/>
  <c r="AW11" i="4"/>
  <c r="AW12" i="4"/>
  <c r="AW13" i="4"/>
  <c r="AW14" i="4"/>
  <c r="BA45" i="4"/>
  <c r="BB45" i="4" s="1"/>
  <c r="BA44" i="4"/>
  <c r="BB44" i="4" s="1"/>
  <c r="BA43" i="4"/>
  <c r="BB43" i="4" s="1"/>
  <c r="BA42" i="4"/>
  <c r="BB42" i="4" s="1"/>
  <c r="BA41" i="4"/>
  <c r="BB41" i="4" s="1"/>
  <c r="BA40" i="4"/>
  <c r="BA39" i="4"/>
  <c r="BB39" i="4" s="1"/>
  <c r="BA38" i="4"/>
  <c r="BB38" i="4" s="1"/>
  <c r="BA30" i="4"/>
  <c r="BB30" i="4" s="1"/>
  <c r="BA29" i="4"/>
  <c r="BB29" i="4" s="1"/>
  <c r="BA27" i="4"/>
  <c r="BB27" i="4" s="1"/>
  <c r="BA25" i="4"/>
  <c r="BB25" i="4" s="1"/>
  <c r="BA24" i="4"/>
  <c r="BB24" i="4" s="1"/>
  <c r="BA22" i="4"/>
  <c r="BB22" i="4" s="1"/>
  <c r="BA20" i="4"/>
  <c r="BB20" i="4" s="1"/>
  <c r="BA19" i="4"/>
  <c r="BB19" i="4" s="1"/>
  <c r="BA18" i="4"/>
  <c r="BB18" i="4" s="1"/>
  <c r="BA15" i="4"/>
  <c r="BB15" i="4" s="1"/>
  <c r="BA14" i="4"/>
  <c r="BB14" i="4" s="1"/>
  <c r="BA13" i="4"/>
  <c r="BB13" i="4" s="1"/>
  <c r="BA12" i="4"/>
  <c r="BB12" i="4" s="1"/>
  <c r="BA11" i="4"/>
  <c r="BB11" i="4" s="1"/>
  <c r="BA10" i="4"/>
  <c r="BB10" i="4" s="1"/>
  <c r="BA9" i="4"/>
  <c r="BB9" i="4" s="1"/>
  <c r="BB8" i="4" s="1"/>
  <c r="AE40" i="4"/>
  <c r="AA8" i="4"/>
  <c r="AJ45" i="4"/>
  <c r="AI45" i="4"/>
  <c r="Q45" i="4" s="1"/>
  <c r="AJ44" i="4"/>
  <c r="AI44" i="4"/>
  <c r="Q44" i="4" s="1"/>
  <c r="AJ43" i="4"/>
  <c r="AI43" i="4"/>
  <c r="Q43" i="4" s="1"/>
  <c r="AJ42" i="4"/>
  <c r="AI42" i="4"/>
  <c r="Q42" i="4" s="1"/>
  <c r="AJ41" i="4"/>
  <c r="AJ40" i="4" s="1"/>
  <c r="AI41" i="4"/>
  <c r="AI40" i="4" s="1"/>
  <c r="AI39" i="4"/>
  <c r="AJ39" i="4" s="1"/>
  <c r="AI38" i="4"/>
  <c r="AJ38" i="4" s="1"/>
  <c r="AI30" i="4"/>
  <c r="AJ30" i="4" s="1"/>
  <c r="AI29" i="4"/>
  <c r="AJ29" i="4" s="1"/>
  <c r="AI27" i="4"/>
  <c r="AJ27" i="4" s="1"/>
  <c r="AJ25" i="4"/>
  <c r="AI25" i="4"/>
  <c r="Q25" i="4" s="1"/>
  <c r="AJ24" i="4"/>
  <c r="AI24" i="4"/>
  <c r="Q24" i="4" s="1"/>
  <c r="AJ22" i="4"/>
  <c r="AI22" i="4"/>
  <c r="Q22" i="4" s="1"/>
  <c r="AI20" i="4"/>
  <c r="AJ20" i="4" s="1"/>
  <c r="AI19" i="4"/>
  <c r="AJ19" i="4" s="1"/>
  <c r="AI18" i="4"/>
  <c r="AJ18" i="4" s="1"/>
  <c r="AI10" i="4"/>
  <c r="Q10" i="4" s="1"/>
  <c r="AI11" i="4"/>
  <c r="AJ11" i="4" s="1"/>
  <c r="AI12" i="4"/>
  <c r="Q12" i="4" s="1"/>
  <c r="AI13" i="4"/>
  <c r="Q13" i="4" s="1"/>
  <c r="AI14" i="4"/>
  <c r="Q14" i="4" s="1"/>
  <c r="AI15" i="4"/>
  <c r="AJ15" i="4" s="1"/>
  <c r="AJ9" i="4"/>
  <c r="AI9" i="4"/>
  <c r="AI8" i="4"/>
  <c r="AG38" i="4"/>
  <c r="AC38" i="4" s="1"/>
  <c r="AE30" i="4"/>
  <c r="AE29" i="4"/>
  <c r="AE27" i="4"/>
  <c r="AE25" i="4"/>
  <c r="AE24" i="4"/>
  <c r="AE22" i="4"/>
  <c r="AE20" i="4"/>
  <c r="AE19" i="4"/>
  <c r="AE15" i="4"/>
  <c r="AE11" i="4"/>
  <c r="AE12" i="4"/>
  <c r="AE13" i="4"/>
  <c r="M13" i="4" s="1"/>
  <c r="AE14" i="4"/>
  <c r="BT47" i="4"/>
  <c r="BT45" i="4"/>
  <c r="BS44" i="4"/>
  <c r="BT44" i="4" s="1"/>
  <c r="BS43" i="4"/>
  <c r="BT43" i="4" s="1"/>
  <c r="BS42" i="4"/>
  <c r="BT42" i="4" s="1"/>
  <c r="BS41" i="4"/>
  <c r="BT41" i="4" s="1"/>
  <c r="BT39" i="4"/>
  <c r="BS39" i="4"/>
  <c r="BT38" i="4"/>
  <c r="BS38" i="4"/>
  <c r="BT36" i="4"/>
  <c r="BT35" i="4"/>
  <c r="BT34" i="4"/>
  <c r="BT33" i="4"/>
  <c r="BT32" i="4"/>
  <c r="BT31" i="4"/>
  <c r="BS30" i="4"/>
  <c r="BT30" i="4" s="1"/>
  <c r="BS29" i="4"/>
  <c r="BT29" i="4" s="1"/>
  <c r="BS28" i="4"/>
  <c r="BT28" i="4" s="1"/>
  <c r="BS27" i="4"/>
  <c r="BT27" i="4" s="1"/>
  <c r="BS25" i="4"/>
  <c r="BT25" i="4" s="1"/>
  <c r="BS24" i="4"/>
  <c r="BT24" i="4" s="1"/>
  <c r="BS23" i="4"/>
  <c r="BT23" i="4" s="1"/>
  <c r="BT22" i="4"/>
  <c r="BS22" i="4"/>
  <c r="BS21" i="4"/>
  <c r="BT20" i="4"/>
  <c r="BS20" i="4"/>
  <c r="BS19" i="4"/>
  <c r="BT19" i="4" s="1"/>
  <c r="BS18" i="4"/>
  <c r="BT18" i="4" s="1"/>
  <c r="BS15" i="4"/>
  <c r="BT15" i="4" s="1"/>
  <c r="BS14" i="4"/>
  <c r="BT14" i="4" s="1"/>
  <c r="BS13" i="4"/>
  <c r="BT13" i="4" s="1"/>
  <c r="BS12" i="4"/>
  <c r="BT12" i="4" s="1"/>
  <c r="BS11" i="4"/>
  <c r="BT11" i="4" s="1"/>
  <c r="BS10" i="4"/>
  <c r="BT10" i="4" s="1"/>
  <c r="BS9" i="4"/>
  <c r="BT9" i="4" s="1"/>
  <c r="CC21" i="4"/>
  <c r="CK27" i="4"/>
  <c r="CI27" i="4"/>
  <c r="CG27" i="4"/>
  <c r="CA40" i="4"/>
  <c r="CC40" i="4"/>
  <c r="BY40" i="4"/>
  <c r="CI20" i="4"/>
  <c r="CI19" i="4"/>
  <c r="CI18" i="4"/>
  <c r="CG11" i="4"/>
  <c r="CG12" i="4"/>
  <c r="CG13" i="4"/>
  <c r="CG14" i="4"/>
  <c r="CG15" i="4"/>
  <c r="CK44" i="4"/>
  <c r="CK43" i="4"/>
  <c r="CK42" i="4"/>
  <c r="CK41" i="4"/>
  <c r="CK40" i="4" s="1"/>
  <c r="CK39" i="4"/>
  <c r="CK38" i="4"/>
  <c r="CK30" i="4"/>
  <c r="CK29" i="4"/>
  <c r="CK28" i="4"/>
  <c r="CK26" i="4" s="1"/>
  <c r="CK25" i="4"/>
  <c r="CK24" i="4"/>
  <c r="CK23" i="4"/>
  <c r="CK22" i="4"/>
  <c r="CK20" i="4"/>
  <c r="CK19" i="4"/>
  <c r="CK18" i="4"/>
  <c r="CK10" i="4"/>
  <c r="CK11" i="4"/>
  <c r="CK12" i="4"/>
  <c r="CK13" i="4"/>
  <c r="CK14" i="4"/>
  <c r="CK15" i="4"/>
  <c r="CK9" i="4"/>
  <c r="CK8" i="4"/>
  <c r="CG17" i="4"/>
  <c r="M15" i="4"/>
  <c r="BT40" i="4" l="1"/>
  <c r="BS8" i="4"/>
  <c r="BS40" i="4"/>
  <c r="Q40" i="4" s="1"/>
  <c r="AJ14" i="4"/>
  <c r="AJ12" i="4"/>
  <c r="AJ10" i="4"/>
  <c r="BB40" i="4"/>
  <c r="AW40" i="4"/>
  <c r="Q41" i="4"/>
  <c r="Q27" i="4"/>
  <c r="Q19" i="4"/>
  <c r="Q15" i="4"/>
  <c r="Q11" i="4"/>
  <c r="Q8" i="4" s="1"/>
  <c r="CE27" i="4"/>
  <c r="BS26" i="4"/>
  <c r="Q39" i="4"/>
  <c r="Q30" i="4"/>
  <c r="Q18" i="4"/>
  <c r="BT21" i="4"/>
  <c r="BT26" i="4"/>
  <c r="AJ13" i="4"/>
  <c r="BA8" i="4"/>
  <c r="Q38" i="4"/>
  <c r="Q29" i="4"/>
  <c r="AU15" i="4"/>
  <c r="Q20" i="4"/>
  <c r="M14" i="4"/>
  <c r="BT8" i="4"/>
  <c r="CK21" i="4"/>
  <c r="AJ8" i="4" l="1"/>
  <c r="T46" i="4" l="1"/>
  <c r="AL46" i="4"/>
  <c r="BD46" i="4"/>
  <c r="BV46" i="4"/>
  <c r="D32" i="4"/>
  <c r="D33" i="4"/>
  <c r="D34" i="4"/>
  <c r="D35" i="4"/>
  <c r="D36" i="4"/>
  <c r="H50" i="4"/>
  <c r="P50" i="4" s="1"/>
  <c r="BQ20" i="4"/>
  <c r="BM20" i="4" s="1"/>
  <c r="R11" i="4" l="1"/>
  <c r="R12" i="4"/>
  <c r="R13" i="4"/>
  <c r="R14" i="4"/>
  <c r="R15" i="4"/>
  <c r="R18" i="4"/>
  <c r="R19" i="4"/>
  <c r="R20" i="4"/>
  <c r="R22" i="4"/>
  <c r="R24" i="4"/>
  <c r="R25" i="4"/>
  <c r="R27" i="4"/>
  <c r="R29" i="4"/>
  <c r="R30" i="4"/>
  <c r="R31" i="4"/>
  <c r="R32" i="4"/>
  <c r="R33" i="4"/>
  <c r="R34" i="4"/>
  <c r="R35" i="4"/>
  <c r="R36" i="4"/>
  <c r="R38" i="4"/>
  <c r="R39" i="4"/>
  <c r="R41" i="4"/>
  <c r="R42" i="4"/>
  <c r="R43" i="4"/>
  <c r="R44" i="4"/>
  <c r="R45" i="4"/>
  <c r="R47" i="4"/>
  <c r="R10" i="4"/>
  <c r="BM45" i="4"/>
  <c r="BQ11" i="4"/>
  <c r="BM11" i="4" s="1"/>
  <c r="AY11" i="4"/>
  <c r="AU11" i="4" s="1"/>
  <c r="AG11" i="4"/>
  <c r="AC11" i="4" s="1"/>
  <c r="BM14" i="4"/>
  <c r="BM13" i="4"/>
  <c r="AU14" i="4"/>
  <c r="AU13" i="4"/>
  <c r="AC14" i="4"/>
  <c r="AC13" i="4"/>
  <c r="BG9" i="4"/>
  <c r="AO9" i="4"/>
  <c r="W9" i="4"/>
  <c r="AE8" i="4" l="1"/>
  <c r="BO8" i="4"/>
  <c r="AW8" i="4"/>
  <c r="R8" i="4"/>
  <c r="AM45" i="4"/>
  <c r="AM19" i="4"/>
  <c r="AM9" i="4"/>
  <c r="W8" i="4"/>
  <c r="I9" i="4" l="1"/>
  <c r="E9" i="4"/>
  <c r="I47" i="4"/>
  <c r="I45" i="4"/>
  <c r="I44" i="4"/>
  <c r="I43" i="4"/>
  <c r="I42" i="4"/>
  <c r="I41" i="4"/>
  <c r="I39" i="4"/>
  <c r="I38" i="4"/>
  <c r="I31" i="4"/>
  <c r="I30" i="4"/>
  <c r="I29" i="4"/>
  <c r="I27" i="4"/>
  <c r="I25" i="4"/>
  <c r="I24" i="4"/>
  <c r="I22" i="4"/>
  <c r="I20" i="4"/>
  <c r="I19" i="4"/>
  <c r="I18" i="4"/>
  <c r="I15" i="4"/>
  <c r="I14" i="4"/>
  <c r="I13" i="4"/>
  <c r="I12" i="4"/>
  <c r="I11" i="4"/>
  <c r="I10" i="4"/>
  <c r="E11" i="4"/>
  <c r="CI45" i="4"/>
  <c r="CG45" i="4"/>
  <c r="CB45" i="4"/>
  <c r="BW45" i="4"/>
  <c r="BJ45" i="4"/>
  <c r="BE45" i="4"/>
  <c r="AW45" i="4"/>
  <c r="AU45" i="4" s="1"/>
  <c r="AR45" i="4"/>
  <c r="AE45" i="4"/>
  <c r="AC45" i="4" s="1"/>
  <c r="Z45" i="4"/>
  <c r="U45" i="4"/>
  <c r="G45" i="4"/>
  <c r="E45" i="4"/>
  <c r="F50" i="4"/>
  <c r="J50" i="4" s="1"/>
  <c r="CD50" i="4"/>
  <c r="CD35" i="4" s="1"/>
  <c r="BW39" i="4"/>
  <c r="BW41" i="4"/>
  <c r="BW42" i="4"/>
  <c r="BW43" i="4"/>
  <c r="BW44" i="4"/>
  <c r="BW47" i="4"/>
  <c r="BW38" i="4"/>
  <c r="BW28" i="4"/>
  <c r="BW29" i="4"/>
  <c r="BW30" i="4"/>
  <c r="BW27" i="4"/>
  <c r="BW23" i="4"/>
  <c r="BW24" i="4"/>
  <c r="BW25" i="4"/>
  <c r="BW22" i="4"/>
  <c r="BW20" i="4"/>
  <c r="BW19" i="4"/>
  <c r="BW18" i="4"/>
  <c r="BW15" i="4"/>
  <c r="BW9" i="4"/>
  <c r="BW10" i="4"/>
  <c r="BW11" i="4"/>
  <c r="BW12" i="4"/>
  <c r="BW13" i="4"/>
  <c r="BW14" i="4"/>
  <c r="CD39" i="4"/>
  <c r="CD30" i="4"/>
  <c r="CD18" i="4"/>
  <c r="CC8" i="4"/>
  <c r="BE9" i="4"/>
  <c r="BE10" i="4"/>
  <c r="BG23" i="4"/>
  <c r="BG26" i="4"/>
  <c r="BE15" i="4"/>
  <c r="BE39" i="4"/>
  <c r="BE41" i="4"/>
  <c r="BE42" i="4"/>
  <c r="BE43" i="4"/>
  <c r="BE44" i="4"/>
  <c r="BE47" i="4"/>
  <c r="BE38" i="4"/>
  <c r="BE28" i="4"/>
  <c r="BE29" i="4"/>
  <c r="BE30" i="4"/>
  <c r="BE27" i="4"/>
  <c r="BE24" i="4"/>
  <c r="BE25" i="4"/>
  <c r="BE22" i="4"/>
  <c r="BE20" i="4"/>
  <c r="BE19" i="4"/>
  <c r="BE18" i="4"/>
  <c r="BE11" i="4"/>
  <c r="BE12" i="4"/>
  <c r="BE13" i="4"/>
  <c r="BE14" i="4"/>
  <c r="BK40" i="4"/>
  <c r="BL31" i="4"/>
  <c r="BK26" i="4"/>
  <c r="BL23" i="4"/>
  <c r="BK21" i="4"/>
  <c r="BL18" i="4"/>
  <c r="BK8" i="4"/>
  <c r="AM47" i="4"/>
  <c r="AM41" i="4"/>
  <c r="AM42" i="4"/>
  <c r="AM43" i="4"/>
  <c r="AM44" i="4"/>
  <c r="AM39" i="4"/>
  <c r="AM38" i="4"/>
  <c r="AM29" i="4"/>
  <c r="AM30" i="4"/>
  <c r="AM27" i="4"/>
  <c r="AM24" i="4"/>
  <c r="AM25" i="4"/>
  <c r="AM22" i="4"/>
  <c r="AM20" i="4"/>
  <c r="AM18" i="4"/>
  <c r="AM15" i="4"/>
  <c r="AM10" i="4"/>
  <c r="AM11" i="4"/>
  <c r="AM12" i="4"/>
  <c r="AM13" i="4"/>
  <c r="AM14" i="4"/>
  <c r="AQ8" i="4"/>
  <c r="AS8" i="4"/>
  <c r="AO8" i="4"/>
  <c r="AT50" i="4"/>
  <c r="AT44" i="4" s="1"/>
  <c r="AS40" i="4"/>
  <c r="AT38" i="4"/>
  <c r="AT29" i="4"/>
  <c r="AS28" i="4"/>
  <c r="AS23" i="4"/>
  <c r="AT15" i="4"/>
  <c r="BG21" i="4" l="1"/>
  <c r="BO23" i="4"/>
  <c r="CD9" i="4"/>
  <c r="CD19" i="4"/>
  <c r="CD31" i="4"/>
  <c r="CD43" i="4"/>
  <c r="CD45" i="4"/>
  <c r="AS21" i="4"/>
  <c r="BA23" i="4"/>
  <c r="AS26" i="4"/>
  <c r="BA28" i="4"/>
  <c r="CD12" i="4"/>
  <c r="CD24" i="4"/>
  <c r="CD34" i="4"/>
  <c r="CD44" i="4"/>
  <c r="CE45" i="4"/>
  <c r="CD13" i="4"/>
  <c r="CD25" i="4"/>
  <c r="CD8" i="4"/>
  <c r="CD42" i="4"/>
  <c r="CL50" i="4"/>
  <c r="J25" i="4"/>
  <c r="AT20" i="4"/>
  <c r="J9" i="4"/>
  <c r="J31" i="4"/>
  <c r="AT11" i="4"/>
  <c r="AT23" i="4"/>
  <c r="AT33" i="4"/>
  <c r="AT41" i="4"/>
  <c r="F45" i="4"/>
  <c r="J10" i="4"/>
  <c r="J14" i="4"/>
  <c r="J18" i="4"/>
  <c r="AT45" i="4"/>
  <c r="J12" i="4"/>
  <c r="J30" i="4"/>
  <c r="AT10" i="4"/>
  <c r="J13" i="4"/>
  <c r="J22" i="4"/>
  <c r="J27" i="4"/>
  <c r="AT14" i="4"/>
  <c r="AT28" i="4"/>
  <c r="AT36" i="4"/>
  <c r="AT42" i="4"/>
  <c r="J11" i="4"/>
  <c r="J15" i="4"/>
  <c r="J19" i="4"/>
  <c r="J24" i="4"/>
  <c r="J29" i="4"/>
  <c r="J20" i="4"/>
  <c r="AT32" i="4"/>
  <c r="C45" i="4"/>
  <c r="O45" i="4"/>
  <c r="P45" i="4" s="1"/>
  <c r="AM8" i="4"/>
  <c r="I8" i="4"/>
  <c r="M45" i="4"/>
  <c r="AT47" i="4"/>
  <c r="CD10" i="4"/>
  <c r="CD14" i="4"/>
  <c r="CD20" i="4"/>
  <c r="CD28" i="4"/>
  <c r="CD32" i="4"/>
  <c r="CD36" i="4"/>
  <c r="CD41" i="4"/>
  <c r="CD40" i="4" s="1"/>
  <c r="CD47" i="4"/>
  <c r="CD11" i="4"/>
  <c r="CD15" i="4"/>
  <c r="CD23" i="4"/>
  <c r="CD29" i="4"/>
  <c r="CD33" i="4"/>
  <c r="CD38" i="4"/>
  <c r="CC17" i="4"/>
  <c r="CD22" i="4"/>
  <c r="CD27" i="4"/>
  <c r="CD26" i="4" s="1"/>
  <c r="CC26" i="4"/>
  <c r="BE23" i="4"/>
  <c r="BL9" i="4"/>
  <c r="BL19" i="4"/>
  <c r="BL34" i="4"/>
  <c r="BL42" i="4"/>
  <c r="BL12" i="4"/>
  <c r="BL27" i="4"/>
  <c r="BL35" i="4"/>
  <c r="BL43" i="4"/>
  <c r="BL13" i="4"/>
  <c r="BL22" i="4"/>
  <c r="BL30" i="4"/>
  <c r="BL39" i="4"/>
  <c r="BL10" i="4"/>
  <c r="BL14" i="4"/>
  <c r="BL20" i="4"/>
  <c r="BL24" i="4"/>
  <c r="BL28" i="4"/>
  <c r="BL32" i="4"/>
  <c r="BL36" i="4"/>
  <c r="BL44" i="4"/>
  <c r="BL11" i="4"/>
  <c r="BL15" i="4"/>
  <c r="BL21" i="4"/>
  <c r="BL25" i="4"/>
  <c r="BL29" i="4"/>
  <c r="BL33" i="4"/>
  <c r="BL38" i="4"/>
  <c r="BL41" i="4"/>
  <c r="BL40" i="4" s="1"/>
  <c r="BK17" i="4"/>
  <c r="AT12" i="4"/>
  <c r="AT18" i="4"/>
  <c r="AT24" i="4"/>
  <c r="AT30" i="4"/>
  <c r="AT34" i="4"/>
  <c r="AT39" i="4"/>
  <c r="AT43" i="4"/>
  <c r="AT9" i="4"/>
  <c r="AT8" i="4" s="1"/>
  <c r="AT13" i="4"/>
  <c r="AT19" i="4"/>
  <c r="AT25" i="4"/>
  <c r="AT31" i="4"/>
  <c r="AT35" i="4"/>
  <c r="AS17" i="4"/>
  <c r="AT22" i="4"/>
  <c r="AT21" i="4" s="1"/>
  <c r="AT27" i="4"/>
  <c r="AT26" i="4" s="1"/>
  <c r="W17" i="4"/>
  <c r="AB50" i="4"/>
  <c r="U39" i="4"/>
  <c r="CI39" i="4"/>
  <c r="CG39" i="4"/>
  <c r="CB39" i="4"/>
  <c r="BQ39" i="4"/>
  <c r="BM39" i="4" s="1"/>
  <c r="BJ39" i="4"/>
  <c r="AY39" i="4"/>
  <c r="AU39" i="4" s="1"/>
  <c r="AR39" i="4"/>
  <c r="AG39" i="4"/>
  <c r="AC39" i="4" s="1"/>
  <c r="Z39" i="4"/>
  <c r="G39" i="4"/>
  <c r="E39" i="4"/>
  <c r="AA28" i="4"/>
  <c r="AI28" i="4" s="1"/>
  <c r="U29" i="4"/>
  <c r="U24" i="4"/>
  <c r="U15" i="4"/>
  <c r="CG20" i="4"/>
  <c r="CE20" i="4" s="1"/>
  <c r="CB20" i="4"/>
  <c r="BJ20" i="4"/>
  <c r="AY20" i="4"/>
  <c r="AU20" i="4" s="1"/>
  <c r="AR20" i="4"/>
  <c r="AG20" i="4"/>
  <c r="AC20" i="4" s="1"/>
  <c r="Z20" i="4"/>
  <c r="U20" i="4"/>
  <c r="G20" i="4"/>
  <c r="E20" i="4"/>
  <c r="U47" i="4"/>
  <c r="U41" i="4"/>
  <c r="U42" i="4"/>
  <c r="U43" i="4"/>
  <c r="C43" i="4" s="1"/>
  <c r="U44" i="4"/>
  <c r="U38" i="4"/>
  <c r="U30" i="4"/>
  <c r="U25" i="4"/>
  <c r="U19" i="4"/>
  <c r="U18" i="4"/>
  <c r="U10" i="4"/>
  <c r="U11" i="4"/>
  <c r="C11" i="4" s="1"/>
  <c r="U12" i="4"/>
  <c r="U13" i="4"/>
  <c r="U14" i="4"/>
  <c r="U9" i="4"/>
  <c r="AB14" i="4"/>
  <c r="AA17" i="4"/>
  <c r="AI17" i="4" s="1"/>
  <c r="AA40" i="4"/>
  <c r="I40" i="4" s="1"/>
  <c r="AA23" i="4"/>
  <c r="AI23" i="4" s="1"/>
  <c r="K45" i="4" l="1"/>
  <c r="CE39" i="4"/>
  <c r="W16" i="4"/>
  <c r="AE17" i="4"/>
  <c r="AJ17" i="4"/>
  <c r="AJ16" i="4" s="1"/>
  <c r="AJ7" i="4" s="1"/>
  <c r="AI16" i="4"/>
  <c r="AJ23" i="4"/>
  <c r="AJ21" i="4" s="1"/>
  <c r="AI21" i="4"/>
  <c r="Q23" i="4"/>
  <c r="R23" i="4" s="1"/>
  <c r="BK16" i="4"/>
  <c r="BS17" i="4"/>
  <c r="CD21" i="4"/>
  <c r="BB28" i="4"/>
  <c r="BB26" i="4" s="1"/>
  <c r="BA26" i="4"/>
  <c r="AJ28" i="4"/>
  <c r="AJ26" i="4" s="1"/>
  <c r="Q28" i="4"/>
  <c r="R28" i="4" s="1"/>
  <c r="AI26" i="4"/>
  <c r="CC16" i="4"/>
  <c r="CC7" i="4" s="1"/>
  <c r="CD7" i="4" s="1"/>
  <c r="CK17" i="4"/>
  <c r="CL47" i="4"/>
  <c r="CL23" i="4"/>
  <c r="CL29" i="4"/>
  <c r="CL34" i="4"/>
  <c r="CL33" i="4"/>
  <c r="CL24" i="4"/>
  <c r="CL31" i="4"/>
  <c r="CL35" i="4"/>
  <c r="CL41" i="4"/>
  <c r="CL12" i="4"/>
  <c r="CL14" i="4"/>
  <c r="CL43" i="4"/>
  <c r="CL45" i="4"/>
  <c r="CL25" i="4"/>
  <c r="CL32" i="4"/>
  <c r="CL36" i="4"/>
  <c r="CL42" i="4"/>
  <c r="CL27" i="4"/>
  <c r="CL38" i="4"/>
  <c r="CL19" i="4"/>
  <c r="CL11" i="4"/>
  <c r="CL15" i="4"/>
  <c r="CL13" i="4"/>
  <c r="CL22" i="4"/>
  <c r="CL30" i="4"/>
  <c r="CL10" i="4"/>
  <c r="CL20" i="4"/>
  <c r="CL28" i="4"/>
  <c r="CL9" i="4"/>
  <c r="CL39" i="4"/>
  <c r="CL18" i="4"/>
  <c r="CL8" i="4"/>
  <c r="CL44" i="4"/>
  <c r="BA17" i="4"/>
  <c r="AS16" i="4"/>
  <c r="BB23" i="4"/>
  <c r="BB21" i="4" s="1"/>
  <c r="BA21" i="4"/>
  <c r="J8" i="4"/>
  <c r="AT40" i="4"/>
  <c r="BL26" i="4"/>
  <c r="BL8" i="4"/>
  <c r="AA21" i="4"/>
  <c r="I23" i="4"/>
  <c r="AA16" i="4"/>
  <c r="I17" i="4"/>
  <c r="AA26" i="4"/>
  <c r="I28" i="4"/>
  <c r="M39" i="4"/>
  <c r="AB44" i="4"/>
  <c r="AB45" i="4"/>
  <c r="AB38" i="4"/>
  <c r="O20" i="4"/>
  <c r="CD17" i="4"/>
  <c r="CD16" i="4" s="1"/>
  <c r="BL17" i="4"/>
  <c r="BL16" i="4" s="1"/>
  <c r="AT17" i="4"/>
  <c r="AT16" i="4" s="1"/>
  <c r="AT7" i="4" s="1"/>
  <c r="AT37" i="4" s="1"/>
  <c r="AT46" i="4" s="1"/>
  <c r="AT48" i="4" s="1"/>
  <c r="C39" i="4"/>
  <c r="C20" i="4"/>
  <c r="AB15" i="4"/>
  <c r="AB39" i="4"/>
  <c r="AB42" i="4"/>
  <c r="AB29" i="4"/>
  <c r="AB30" i="4"/>
  <c r="AB10" i="4"/>
  <c r="AB22" i="4"/>
  <c r="AB33" i="4"/>
  <c r="AB43" i="4"/>
  <c r="AB11" i="4"/>
  <c r="AB24" i="4"/>
  <c r="AB34" i="4"/>
  <c r="AB12" i="4"/>
  <c r="AB18" i="4"/>
  <c r="AB25" i="4"/>
  <c r="AB31" i="4"/>
  <c r="AB35" i="4"/>
  <c r="AB41" i="4"/>
  <c r="AB47" i="4"/>
  <c r="AB20" i="4"/>
  <c r="AB9" i="4"/>
  <c r="AB13" i="4"/>
  <c r="AB19" i="4"/>
  <c r="AB27" i="4"/>
  <c r="AB32" i="4"/>
  <c r="AB36" i="4"/>
  <c r="M20" i="4"/>
  <c r="K20" i="4" s="1"/>
  <c r="O39" i="4"/>
  <c r="AA7" i="4"/>
  <c r="AB7" i="4" s="1"/>
  <c r="AB23" i="4"/>
  <c r="AB17" i="4"/>
  <c r="CL40" i="4" l="1"/>
  <c r="R40" i="4" s="1"/>
  <c r="Q26" i="4"/>
  <c r="R26" i="4" s="1"/>
  <c r="Q21" i="4"/>
  <c r="R21" i="4" s="1"/>
  <c r="AJ37" i="4"/>
  <c r="AJ46" i="4" s="1"/>
  <c r="BB17" i="4"/>
  <c r="BB16" i="4" s="1"/>
  <c r="BA16" i="4"/>
  <c r="BA7" i="4" s="1"/>
  <c r="CL26" i="4"/>
  <c r="CL21" i="4"/>
  <c r="AE16" i="4"/>
  <c r="AB8" i="4"/>
  <c r="AB16" i="4"/>
  <c r="K39" i="4"/>
  <c r="CL17" i="4"/>
  <c r="CL16" i="4" s="1"/>
  <c r="CK16" i="4"/>
  <c r="CK7" i="4" s="1"/>
  <c r="CL7" i="4" s="1"/>
  <c r="CL37" i="4" s="1"/>
  <c r="Q16" i="4"/>
  <c r="AI7" i="4"/>
  <c r="AI37" i="4" s="1"/>
  <c r="AI46" i="4" s="1"/>
  <c r="BA37" i="4"/>
  <c r="BA46" i="4" s="1"/>
  <c r="BA48" i="4" s="1"/>
  <c r="BB48" i="4" s="1"/>
  <c r="BT17" i="4"/>
  <c r="BT16" i="4" s="1"/>
  <c r="BT7" i="4" s="1"/>
  <c r="BT37" i="4" s="1"/>
  <c r="BS16" i="4"/>
  <c r="BS7" i="4" s="1"/>
  <c r="BS37" i="4" s="1"/>
  <c r="BS46" i="4" s="1"/>
  <c r="Q17" i="4"/>
  <c r="R17" i="4" s="1"/>
  <c r="BL7" i="4"/>
  <c r="BL37" i="4" s="1"/>
  <c r="AB21" i="4"/>
  <c r="AB40" i="4"/>
  <c r="J28" i="4"/>
  <c r="I26" i="4"/>
  <c r="J26" i="4" s="1"/>
  <c r="J17" i="4"/>
  <c r="J16" i="4" s="1"/>
  <c r="I16" i="4"/>
  <c r="J23" i="4"/>
  <c r="I21" i="4"/>
  <c r="J21" i="4" s="1"/>
  <c r="BK7" i="4"/>
  <c r="BK37" i="4" s="1"/>
  <c r="AS7" i="4"/>
  <c r="AS37" i="4" s="1"/>
  <c r="AB28" i="4"/>
  <c r="AB26" i="4" s="1"/>
  <c r="AB37" i="4" s="1"/>
  <c r="AA37" i="4"/>
  <c r="AA46" i="4" s="1"/>
  <c r="AA48" i="4" s="1"/>
  <c r="J7" i="4" l="1"/>
  <c r="BT46" i="4"/>
  <c r="BS48" i="4"/>
  <c r="BT48" i="4" s="1"/>
  <c r="AB46" i="4"/>
  <c r="AI48" i="4"/>
  <c r="BB7" i="4"/>
  <c r="BB37" i="4" s="1"/>
  <c r="BB46" i="4" s="1"/>
  <c r="Q7" i="4"/>
  <c r="Q37" i="4" s="1"/>
  <c r="R16" i="4"/>
  <c r="R7" i="4" s="1"/>
  <c r="R37" i="4" s="1"/>
  <c r="I7" i="4"/>
  <c r="CD37" i="4"/>
  <c r="BK46" i="4"/>
  <c r="BL46" i="4" s="1"/>
  <c r="AS46" i="4"/>
  <c r="AJ48" i="4" l="1"/>
  <c r="I37" i="4"/>
  <c r="J37" i="4"/>
  <c r="CD46" i="4"/>
  <c r="AB48" i="4"/>
  <c r="I46" i="4" l="1"/>
  <c r="I48" i="4" s="1"/>
  <c r="BK48" i="4"/>
  <c r="BL48" i="4" s="1"/>
  <c r="AS48" i="4"/>
  <c r="AG10" i="4"/>
  <c r="AC10" i="4" s="1"/>
  <c r="X50" i="4"/>
  <c r="X19" i="4" l="1"/>
  <c r="X45" i="4"/>
  <c r="V45" i="4" s="1"/>
  <c r="X20" i="4"/>
  <c r="V20" i="4" s="1"/>
  <c r="X39" i="4"/>
  <c r="V39" i="4" s="1"/>
  <c r="CI47" i="4" l="1"/>
  <c r="CI44" i="4"/>
  <c r="CI43" i="4"/>
  <c r="CI42" i="4"/>
  <c r="CI41" i="4"/>
  <c r="CI40" i="4" s="1"/>
  <c r="CI38" i="4"/>
  <c r="CI36" i="4"/>
  <c r="CI35" i="4"/>
  <c r="CI34" i="4"/>
  <c r="CI33" i="4"/>
  <c r="CI32" i="4"/>
  <c r="CI31" i="4"/>
  <c r="CI30" i="4"/>
  <c r="CI29" i="4"/>
  <c r="CI25" i="4"/>
  <c r="CI24" i="4"/>
  <c r="CI14" i="4"/>
  <c r="CE14" i="4" s="1"/>
  <c r="CI13" i="4"/>
  <c r="CE13" i="4" s="1"/>
  <c r="CI12" i="4"/>
  <c r="CE12" i="4" s="1"/>
  <c r="CI11" i="4"/>
  <c r="CE11" i="4" s="1"/>
  <c r="CI10" i="4"/>
  <c r="CI9" i="4"/>
  <c r="BY8" i="4"/>
  <c r="CI8" i="4" l="1"/>
  <c r="CJ8" i="4" s="1"/>
  <c r="CQ9" i="4" l="1"/>
  <c r="AZ50" i="4" l="1"/>
  <c r="AZ45" i="4" s="1"/>
  <c r="AP50" i="4"/>
  <c r="AP45" i="4" s="1"/>
  <c r="AN45" i="4" s="1"/>
  <c r="AP39" i="4" l="1"/>
  <c r="AN39" i="4" s="1"/>
  <c r="AP20" i="4"/>
  <c r="AN20" i="4" s="1"/>
  <c r="AZ20" i="4"/>
  <c r="AZ39" i="4"/>
  <c r="CQ12" i="4"/>
  <c r="BQ10" i="4"/>
  <c r="BM10" i="4" s="1"/>
  <c r="AY10" i="4"/>
  <c r="AU10" i="4" s="1"/>
  <c r="AG12" i="4"/>
  <c r="AC12" i="4" s="1"/>
  <c r="CQ14" i="4" l="1"/>
  <c r="CQ47" i="4" l="1"/>
  <c r="CQ48" i="4"/>
  <c r="CQ50" i="4"/>
  <c r="CQ69" i="4" s="1"/>
  <c r="AG18" i="4"/>
  <c r="AC18" i="4" s="1"/>
  <c r="BQ18" i="4"/>
  <c r="BM18" i="4" s="1"/>
  <c r="AY18" i="4"/>
  <c r="AU18" i="4" s="1"/>
  <c r="AO17" i="4" l="1"/>
  <c r="AW17" i="4" s="1"/>
  <c r="AW16" i="4" l="1"/>
  <c r="AO16" i="4"/>
  <c r="CG10" i="4"/>
  <c r="CG9" i="4"/>
  <c r="M9" i="4" s="1"/>
  <c r="AG9" i="4"/>
  <c r="AG19" i="4"/>
  <c r="AC19" i="4" s="1"/>
  <c r="AG24" i="4"/>
  <c r="AC24" i="4" s="1"/>
  <c r="AG25" i="4"/>
  <c r="AC25" i="4" s="1"/>
  <c r="AG29" i="4"/>
  <c r="AC29" i="4" s="1"/>
  <c r="AG30" i="4"/>
  <c r="AC30" i="4" s="1"/>
  <c r="AG8" i="4" l="1"/>
  <c r="AC9" i="4"/>
  <c r="AC8" i="4" s="1"/>
  <c r="CE10" i="4"/>
  <c r="M10" i="4"/>
  <c r="CG8" i="4"/>
  <c r="CE9" i="4"/>
  <c r="CI28" i="4"/>
  <c r="CI26" i="4" s="1"/>
  <c r="CI22" i="4"/>
  <c r="CI15" i="4"/>
  <c r="CE15" i="4" s="1"/>
  <c r="AY17" i="4"/>
  <c r="BM15" i="4" l="1"/>
  <c r="BQ17" i="4"/>
  <c r="CI23" i="4"/>
  <c r="CI21" i="4"/>
  <c r="AU17" i="4"/>
  <c r="CI17" i="4"/>
  <c r="AD50" i="4"/>
  <c r="U22" i="4"/>
  <c r="CI16" i="4" l="1"/>
  <c r="CI7" i="4" s="1"/>
  <c r="CJ7" i="4" s="1"/>
  <c r="CE17" i="4"/>
  <c r="AG27" i="4"/>
  <c r="U27" i="4"/>
  <c r="AG22" i="4"/>
  <c r="G47" i="4"/>
  <c r="G44" i="4"/>
  <c r="G43" i="4"/>
  <c r="G42" i="4"/>
  <c r="G41" i="4"/>
  <c r="G38" i="4"/>
  <c r="G31" i="4"/>
  <c r="G30" i="4"/>
  <c r="G29" i="4"/>
  <c r="G27" i="4"/>
  <c r="G25" i="4"/>
  <c r="G24" i="4"/>
  <c r="G22" i="4"/>
  <c r="G19" i="4"/>
  <c r="G18" i="4"/>
  <c r="G15" i="4"/>
  <c r="G14" i="4"/>
  <c r="G13" i="4"/>
  <c r="G12" i="4"/>
  <c r="G11" i="4"/>
  <c r="G10" i="4"/>
  <c r="G9" i="4"/>
  <c r="E47" i="4"/>
  <c r="E44" i="4"/>
  <c r="E43" i="4"/>
  <c r="E42" i="4"/>
  <c r="E41" i="4"/>
  <c r="E38" i="4"/>
  <c r="E31" i="4"/>
  <c r="E30" i="4"/>
  <c r="E29" i="4"/>
  <c r="E27" i="4"/>
  <c r="E25" i="4"/>
  <c r="E24" i="4"/>
  <c r="E22" i="4"/>
  <c r="E19" i="4"/>
  <c r="E18" i="4"/>
  <c r="E15" i="4"/>
  <c r="E14" i="4"/>
  <c r="E13" i="4"/>
  <c r="E12" i="4"/>
  <c r="E10" i="4"/>
  <c r="H20" i="4"/>
  <c r="CG47" i="4"/>
  <c r="CB44" i="4"/>
  <c r="CB43" i="4"/>
  <c r="CG43" i="4"/>
  <c r="CE43" i="4" s="1"/>
  <c r="CB42" i="4"/>
  <c r="CB38" i="4"/>
  <c r="CG36" i="4"/>
  <c r="CB36" i="4"/>
  <c r="BW36" i="4"/>
  <c r="CG35" i="4"/>
  <c r="CB35" i="4"/>
  <c r="BW35" i="4"/>
  <c r="CG34" i="4"/>
  <c r="CB34" i="4"/>
  <c r="BW34" i="4"/>
  <c r="CG33" i="4"/>
  <c r="CB33" i="4"/>
  <c r="BW33" i="4"/>
  <c r="CG32" i="4"/>
  <c r="CB32" i="4"/>
  <c r="BW32" i="4"/>
  <c r="CG31" i="4"/>
  <c r="CB31" i="4"/>
  <c r="BW31" i="4"/>
  <c r="CB30" i="4"/>
  <c r="CB29" i="4"/>
  <c r="CG30" i="4"/>
  <c r="CE30" i="4" s="1"/>
  <c r="CB25" i="4"/>
  <c r="CG24" i="4"/>
  <c r="CE24" i="4" s="1"/>
  <c r="CB24" i="4"/>
  <c r="CG22" i="4"/>
  <c r="CG19" i="4"/>
  <c r="CE19" i="4" s="1"/>
  <c r="CB19" i="4"/>
  <c r="CG18" i="4"/>
  <c r="CB15" i="4"/>
  <c r="BY17" i="4"/>
  <c r="BY16" i="4" s="1"/>
  <c r="CB13" i="4"/>
  <c r="CB12" i="4"/>
  <c r="CB10" i="4"/>
  <c r="CB9" i="4"/>
  <c r="AG23" i="4" l="1"/>
  <c r="AC22" i="4"/>
  <c r="AG17" i="4"/>
  <c r="AC15" i="4"/>
  <c r="CG23" i="4"/>
  <c r="CE23" i="4" s="1"/>
  <c r="CE22" i="4"/>
  <c r="CE18" i="4"/>
  <c r="CE16" i="4" s="1"/>
  <c r="CG16" i="4"/>
  <c r="AG28" i="4"/>
  <c r="AG26" i="4" s="1"/>
  <c r="AC27" i="4"/>
  <c r="E8" i="4"/>
  <c r="AG21" i="4"/>
  <c r="CE35" i="4"/>
  <c r="CE31" i="4"/>
  <c r="CE34" i="4"/>
  <c r="G8" i="4"/>
  <c r="CA17" i="4"/>
  <c r="CA16" i="4" s="1"/>
  <c r="CB27" i="4"/>
  <c r="CG42" i="4"/>
  <c r="CE42" i="4" s="1"/>
  <c r="CG38" i="4"/>
  <c r="CE38" i="4" s="1"/>
  <c r="CB23" i="4"/>
  <c r="CB18" i="4"/>
  <c r="CE32" i="4"/>
  <c r="CA8" i="4"/>
  <c r="BW8" i="4" s="1"/>
  <c r="CB11" i="4"/>
  <c r="BY21" i="4"/>
  <c r="BY7" i="4" s="1"/>
  <c r="CB28" i="4"/>
  <c r="CE33" i="4"/>
  <c r="BW40" i="4"/>
  <c r="CB41" i="4"/>
  <c r="CB40" i="4" s="1"/>
  <c r="CG29" i="4"/>
  <c r="CE29" i="4" s="1"/>
  <c r="CA21" i="4"/>
  <c r="CB22" i="4"/>
  <c r="CB21" i="4" s="1"/>
  <c r="CB14" i="4"/>
  <c r="CG28" i="4"/>
  <c r="CE36" i="4"/>
  <c r="CA26" i="4"/>
  <c r="CG41" i="4"/>
  <c r="CG44" i="4"/>
  <c r="CE44" i="4" s="1"/>
  <c r="CB47" i="4"/>
  <c r="CE28" i="4" l="1"/>
  <c r="CE26" i="4" s="1"/>
  <c r="CG26" i="4"/>
  <c r="CE41" i="4"/>
  <c r="CE40" i="4" s="1"/>
  <c r="CG40" i="4"/>
  <c r="M41" i="4"/>
  <c r="AG16" i="4"/>
  <c r="AG7" i="4" s="1"/>
  <c r="AG37" i="4" s="1"/>
  <c r="AC17" i="4"/>
  <c r="AC16" i="4" s="1"/>
  <c r="BW21" i="4"/>
  <c r="CA7" i="4"/>
  <c r="BW16" i="4"/>
  <c r="BW17" i="4"/>
  <c r="CB17" i="4"/>
  <c r="CB16" i="4" s="1"/>
  <c r="CB26" i="4"/>
  <c r="CE47" i="4"/>
  <c r="BY26" i="4"/>
  <c r="BW26" i="4" s="1"/>
  <c r="CB8" i="4"/>
  <c r="CG25" i="4"/>
  <c r="CE25" i="4" l="1"/>
  <c r="CE21" i="4" s="1"/>
  <c r="CG21" i="4"/>
  <c r="CG7" i="4" s="1"/>
  <c r="CB7" i="4"/>
  <c r="BW7" i="4"/>
  <c r="CE8" i="4"/>
  <c r="CE7" i="4" l="1"/>
  <c r="CB37" i="4"/>
  <c r="CB46" i="4" s="1"/>
  <c r="CJ45" i="4" l="1"/>
  <c r="CF50" i="4"/>
  <c r="CH50" i="4" s="1"/>
  <c r="CH7" i="4" s="1"/>
  <c r="CF7" i="4" s="1"/>
  <c r="BZ50" i="4"/>
  <c r="BZ7" i="4" s="1"/>
  <c r="BX7" i="4" s="1"/>
  <c r="BZ44" i="4" l="1"/>
  <c r="BZ45" i="4"/>
  <c r="BX45" i="4" s="1"/>
  <c r="BZ39" i="4"/>
  <c r="BX39" i="4" s="1"/>
  <c r="BZ20" i="4"/>
  <c r="BX20" i="4" s="1"/>
  <c r="CJ39" i="4"/>
  <c r="CJ20" i="4"/>
  <c r="CH45" i="4"/>
  <c r="BZ9" i="4"/>
  <c r="BX9" i="4" s="1"/>
  <c r="BZ42" i="4"/>
  <c r="BX42" i="4" s="1"/>
  <c r="BZ38" i="4"/>
  <c r="BX38" i="4" s="1"/>
  <c r="BZ36" i="4"/>
  <c r="BX36" i="4" s="1"/>
  <c r="BZ32" i="4"/>
  <c r="BX32" i="4" s="1"/>
  <c r="BZ19" i="4"/>
  <c r="BX19" i="4" s="1"/>
  <c r="BZ14" i="4"/>
  <c r="BX14" i="4" s="1"/>
  <c r="BZ10" i="4"/>
  <c r="BX10" i="4" s="1"/>
  <c r="BZ47" i="4"/>
  <c r="BX47" i="4" s="1"/>
  <c r="BZ41" i="4"/>
  <c r="BZ35" i="4"/>
  <c r="BX35" i="4" s="1"/>
  <c r="BZ31" i="4"/>
  <c r="BX31" i="4" s="1"/>
  <c r="BZ34" i="4"/>
  <c r="BX34" i="4" s="1"/>
  <c r="BZ13" i="4"/>
  <c r="BX13" i="4" s="1"/>
  <c r="BZ33" i="4"/>
  <c r="BX33" i="4" s="1"/>
  <c r="BZ18" i="4"/>
  <c r="BX18" i="4" s="1"/>
  <c r="BZ43" i="4"/>
  <c r="BX43" i="4" s="1"/>
  <c r="BZ29" i="4"/>
  <c r="BX29" i="4" s="1"/>
  <c r="BX44" i="4"/>
  <c r="BZ11" i="4"/>
  <c r="BX11" i="4" s="1"/>
  <c r="BZ15" i="4"/>
  <c r="BX15" i="4" s="1"/>
  <c r="BZ24" i="4"/>
  <c r="BX24" i="4" s="1"/>
  <c r="BZ12" i="4"/>
  <c r="BX12" i="4" s="1"/>
  <c r="BZ22" i="4"/>
  <c r="BX22" i="4" s="1"/>
  <c r="BZ27" i="4"/>
  <c r="BX27" i="4" s="1"/>
  <c r="BZ17" i="4"/>
  <c r="BZ30" i="4"/>
  <c r="BX30" i="4" s="1"/>
  <c r="BZ21" i="4"/>
  <c r="BX21" i="4" s="1"/>
  <c r="BZ28" i="4"/>
  <c r="BX28" i="4" s="1"/>
  <c r="BZ25" i="4"/>
  <c r="BX25" i="4" s="1"/>
  <c r="BZ23" i="4"/>
  <c r="BX23" i="4" s="1"/>
  <c r="BZ8" i="4"/>
  <c r="BX8" i="4" s="1"/>
  <c r="BZ26" i="4"/>
  <c r="BX26" i="4" s="1"/>
  <c r="CJ42" i="4"/>
  <c r="CJ25" i="4"/>
  <c r="CJ9" i="4"/>
  <c r="CJ32" i="4"/>
  <c r="CJ33" i="4"/>
  <c r="CJ14" i="4"/>
  <c r="CJ44" i="4"/>
  <c r="CJ31" i="4"/>
  <c r="CJ11" i="4"/>
  <c r="CJ24" i="4"/>
  <c r="CJ28" i="4"/>
  <c r="CJ18" i="4"/>
  <c r="CJ35" i="4"/>
  <c r="CJ36" i="4"/>
  <c r="CJ27" i="4"/>
  <c r="CJ34" i="4"/>
  <c r="CJ29" i="4"/>
  <c r="CJ13" i="4"/>
  <c r="CJ10" i="4"/>
  <c r="CJ17" i="4"/>
  <c r="CJ15" i="4"/>
  <c r="CJ30" i="4"/>
  <c r="CJ47" i="4"/>
  <c r="CJ22" i="4"/>
  <c r="CJ41" i="4"/>
  <c r="CJ19" i="4"/>
  <c r="CJ38" i="4"/>
  <c r="CJ23" i="4"/>
  <c r="CJ43" i="4"/>
  <c r="CJ12" i="4"/>
  <c r="BH50" i="4"/>
  <c r="BH45" i="4" s="1"/>
  <c r="BF45" i="4" s="1"/>
  <c r="CJ16" i="4" l="1"/>
  <c r="CJ40" i="4"/>
  <c r="CJ26" i="4"/>
  <c r="CJ37" i="4" s="1"/>
  <c r="CJ21" i="4"/>
  <c r="BX41" i="4"/>
  <c r="BZ40" i="4"/>
  <c r="BX40" i="4" s="1"/>
  <c r="CF45" i="4"/>
  <c r="CM45" i="4" s="1"/>
  <c r="BX17" i="4"/>
  <c r="BZ16" i="4"/>
  <c r="BX16" i="4" s="1"/>
  <c r="BH39" i="4"/>
  <c r="BF39" i="4" s="1"/>
  <c r="BH20" i="4"/>
  <c r="BF20" i="4" s="1"/>
  <c r="CH20" i="4"/>
  <c r="CH39" i="4"/>
  <c r="CH15" i="4"/>
  <c r="CH11" i="4"/>
  <c r="CH24" i="4"/>
  <c r="CH33" i="4"/>
  <c r="CH34" i="4"/>
  <c r="CH12" i="4"/>
  <c r="CH32" i="4"/>
  <c r="CH47" i="4"/>
  <c r="CF47" i="4" s="1"/>
  <c r="CM47" i="4" s="1"/>
  <c r="CH18" i="4"/>
  <c r="CH31" i="4"/>
  <c r="CH30" i="4"/>
  <c r="CH19" i="4"/>
  <c r="CH22" i="4"/>
  <c r="CH43" i="4"/>
  <c r="CH35" i="4"/>
  <c r="CH36" i="4"/>
  <c r="CH38" i="4"/>
  <c r="CF38" i="4" s="1"/>
  <c r="CH17" i="4"/>
  <c r="CH29" i="4"/>
  <c r="CH42" i="4"/>
  <c r="CH44" i="4"/>
  <c r="CH27" i="4"/>
  <c r="CH9" i="4"/>
  <c r="CH13" i="4"/>
  <c r="CH10" i="4"/>
  <c r="CH14" i="4"/>
  <c r="CH41" i="4"/>
  <c r="CH23" i="4"/>
  <c r="CH28" i="4"/>
  <c r="CH8" i="4"/>
  <c r="CH25" i="4"/>
  <c r="CJ46" i="4" l="1"/>
  <c r="CF42" i="4"/>
  <c r="CM42" i="4" s="1"/>
  <c r="CF43" i="4"/>
  <c r="CM43" i="4" s="1"/>
  <c r="CF12" i="4"/>
  <c r="CM12" i="4" s="1"/>
  <c r="CF33" i="4"/>
  <c r="CM33" i="4" s="1"/>
  <c r="CF11" i="4"/>
  <c r="CM11" i="4" s="1"/>
  <c r="CF39" i="4"/>
  <c r="CM39" i="4" s="1"/>
  <c r="CF28" i="4"/>
  <c r="CM28" i="4" s="1"/>
  <c r="CF41" i="4"/>
  <c r="CH40" i="4"/>
  <c r="CF13" i="4"/>
  <c r="CM13" i="4" s="1"/>
  <c r="CF27" i="4"/>
  <c r="CM27" i="4" s="1"/>
  <c r="CH26" i="4"/>
  <c r="CH16" i="4"/>
  <c r="CF17" i="4"/>
  <c r="CF36" i="4"/>
  <c r="CM36" i="4" s="1"/>
  <c r="CF19" i="4"/>
  <c r="CM19" i="4" s="1"/>
  <c r="CF31" i="4"/>
  <c r="CM31" i="4" s="1"/>
  <c r="CM25" i="4"/>
  <c r="CF25" i="4"/>
  <c r="CF8" i="4"/>
  <c r="CM8" i="4" s="1"/>
  <c r="CM23" i="4"/>
  <c r="CF23" i="4"/>
  <c r="CF14" i="4"/>
  <c r="CM14" i="4" s="1"/>
  <c r="CM10" i="4"/>
  <c r="CF10" i="4"/>
  <c r="CF9" i="4"/>
  <c r="CM9" i="4" s="1"/>
  <c r="CM44" i="4"/>
  <c r="CF44" i="4"/>
  <c r="CF29" i="4"/>
  <c r="CM29" i="4" s="1"/>
  <c r="CF35" i="4"/>
  <c r="CM35" i="4" s="1"/>
  <c r="CF22" i="4"/>
  <c r="CM22" i="4" s="1"/>
  <c r="CH21" i="4"/>
  <c r="CF30" i="4"/>
  <c r="CM30" i="4" s="1"/>
  <c r="CF18" i="4"/>
  <c r="CM18" i="4" s="1"/>
  <c r="CF32" i="4"/>
  <c r="CM32" i="4" s="1"/>
  <c r="CF34" i="4"/>
  <c r="CM34" i="4" s="1"/>
  <c r="CF24" i="4"/>
  <c r="CM24" i="4" s="1"/>
  <c r="CF15" i="4"/>
  <c r="CM15" i="4" s="1"/>
  <c r="CF20" i="4"/>
  <c r="CM20" i="4" s="1"/>
  <c r="CH37" i="4"/>
  <c r="CH46" i="4" s="1"/>
  <c r="N50" i="4"/>
  <c r="AX50" i="4"/>
  <c r="AX45" i="4" s="1"/>
  <c r="AV50" i="4"/>
  <c r="N45" i="4" l="1"/>
  <c r="L45" i="4" s="1"/>
  <c r="N10" i="4"/>
  <c r="N41" i="4"/>
  <c r="AV45" i="4"/>
  <c r="BC45" i="4" s="1"/>
  <c r="CF40" i="4"/>
  <c r="CM40" i="4" s="1"/>
  <c r="CF21" i="4"/>
  <c r="CM21" i="4" s="1"/>
  <c r="CF16" i="4"/>
  <c r="CM16" i="4" s="1"/>
  <c r="CM17" i="4"/>
  <c r="CF26" i="4"/>
  <c r="CM41" i="4"/>
  <c r="CM7" i="4"/>
  <c r="AX39" i="4"/>
  <c r="AX20" i="4"/>
  <c r="N39" i="4"/>
  <c r="N20" i="4"/>
  <c r="F39" i="4"/>
  <c r="F20" i="4"/>
  <c r="D20" i="4" s="1"/>
  <c r="BJ47" i="4"/>
  <c r="BJ22" i="4"/>
  <c r="BJ15" i="4"/>
  <c r="BJ13" i="4"/>
  <c r="BH47" i="4"/>
  <c r="BF47" i="4" s="1"/>
  <c r="BH38" i="4"/>
  <c r="BH30" i="4"/>
  <c r="BH10" i="4"/>
  <c r="BJ44" i="4"/>
  <c r="BF44" i="4" s="1"/>
  <c r="BH44" i="4"/>
  <c r="BJ43" i="4"/>
  <c r="BH43" i="4"/>
  <c r="BJ42" i="4"/>
  <c r="BH42" i="4"/>
  <c r="BJ41" i="4"/>
  <c r="BI40" i="4"/>
  <c r="BJ40" i="4" s="1"/>
  <c r="BJ38" i="4"/>
  <c r="BJ36" i="4"/>
  <c r="BH36" i="4"/>
  <c r="BE36" i="4"/>
  <c r="BJ35" i="4"/>
  <c r="BH35" i="4"/>
  <c r="BE35" i="4"/>
  <c r="BJ34" i="4"/>
  <c r="BH34" i="4"/>
  <c r="BE34" i="4"/>
  <c r="BJ33" i="4"/>
  <c r="BH33" i="4"/>
  <c r="BE33" i="4"/>
  <c r="BJ32" i="4"/>
  <c r="BH32" i="4"/>
  <c r="BE32" i="4"/>
  <c r="BJ31" i="4"/>
  <c r="BH31" i="4"/>
  <c r="BE31" i="4"/>
  <c r="BJ29" i="4"/>
  <c r="BH29" i="4"/>
  <c r="BH27" i="4"/>
  <c r="BJ24" i="4"/>
  <c r="BH24" i="4"/>
  <c r="BJ19" i="4"/>
  <c r="BJ18" i="4"/>
  <c r="BH18" i="4"/>
  <c r="BH15" i="4"/>
  <c r="BF15" i="4" s="1"/>
  <c r="BJ14" i="4"/>
  <c r="BH14" i="4"/>
  <c r="BJ12" i="4"/>
  <c r="BH12" i="4"/>
  <c r="BJ11" i="4"/>
  <c r="BJ9" i="4"/>
  <c r="X38" i="4"/>
  <c r="Z47" i="4"/>
  <c r="X47" i="4"/>
  <c r="Z44" i="4"/>
  <c r="X44" i="4"/>
  <c r="Z43" i="4"/>
  <c r="X43" i="4"/>
  <c r="Z42" i="4"/>
  <c r="X42" i="4"/>
  <c r="Z41" i="4"/>
  <c r="X41" i="4"/>
  <c r="Y40" i="4"/>
  <c r="Z38" i="4"/>
  <c r="Z36" i="4"/>
  <c r="X36" i="4"/>
  <c r="U36" i="4"/>
  <c r="Z35" i="4"/>
  <c r="X35" i="4"/>
  <c r="U35" i="4"/>
  <c r="Z34" i="4"/>
  <c r="X34" i="4"/>
  <c r="U34" i="4"/>
  <c r="Z33" i="4"/>
  <c r="X33" i="4"/>
  <c r="U33" i="4"/>
  <c r="Z32" i="4"/>
  <c r="X32" i="4"/>
  <c r="V32" i="4" s="1"/>
  <c r="U32" i="4"/>
  <c r="Z31" i="4"/>
  <c r="X31" i="4"/>
  <c r="U31" i="4"/>
  <c r="Z30" i="4"/>
  <c r="Z29" i="4"/>
  <c r="W28" i="4"/>
  <c r="Y28" i="4"/>
  <c r="Y26" i="4" s="1"/>
  <c r="X27" i="4"/>
  <c r="Z24" i="4"/>
  <c r="Y23" i="4"/>
  <c r="Y21" i="4" s="1"/>
  <c r="Z22" i="4"/>
  <c r="W23" i="4"/>
  <c r="AE23" i="4" s="1"/>
  <c r="Z19" i="4"/>
  <c r="Z18" i="4"/>
  <c r="X18" i="4"/>
  <c r="Z15" i="4"/>
  <c r="Y17" i="4"/>
  <c r="Y16" i="4" s="1"/>
  <c r="X15" i="4"/>
  <c r="X14" i="4"/>
  <c r="Z13" i="4"/>
  <c r="Z12" i="4"/>
  <c r="X12" i="4"/>
  <c r="Z11" i="4"/>
  <c r="Z10" i="4"/>
  <c r="X10" i="4"/>
  <c r="Z9" i="4"/>
  <c r="AR47" i="4"/>
  <c r="AY30" i="4"/>
  <c r="AQ28" i="4"/>
  <c r="AQ26" i="4" s="1"/>
  <c r="AR25" i="4"/>
  <c r="AY25" i="4"/>
  <c r="AQ23" i="4"/>
  <c r="AQ21" i="4" s="1"/>
  <c r="AQ17" i="4"/>
  <c r="AM17" i="4" s="1"/>
  <c r="AR15" i="4"/>
  <c r="AR10" i="4"/>
  <c r="AW47" i="4"/>
  <c r="AP41" i="4"/>
  <c r="AX30" i="4"/>
  <c r="AP27" i="4"/>
  <c r="AP25" i="4"/>
  <c r="AN25" i="4" s="1"/>
  <c r="AP19" i="4"/>
  <c r="AP18" i="4"/>
  <c r="AP14" i="4"/>
  <c r="AP10" i="4"/>
  <c r="AP9" i="4"/>
  <c r="AY44" i="4"/>
  <c r="AR44" i="4"/>
  <c r="AY43" i="4"/>
  <c r="AX43" i="4"/>
  <c r="AR43" i="4"/>
  <c r="AP43" i="4"/>
  <c r="AY42" i="4"/>
  <c r="AX42" i="4"/>
  <c r="AR42" i="4"/>
  <c r="AP42" i="4"/>
  <c r="AY41" i="4"/>
  <c r="AU41" i="4" s="1"/>
  <c r="AR41" i="4"/>
  <c r="AQ40" i="4"/>
  <c r="AY38" i="4"/>
  <c r="AR38" i="4"/>
  <c r="AP38" i="4"/>
  <c r="AY36" i="4"/>
  <c r="AZ36" i="4" s="1"/>
  <c r="AW36" i="4"/>
  <c r="AR36" i="4"/>
  <c r="AP36" i="4"/>
  <c r="AM36" i="4"/>
  <c r="AY35" i="4"/>
  <c r="AZ35" i="4" s="1"/>
  <c r="AW35" i="4"/>
  <c r="AR35" i="4"/>
  <c r="AP35" i="4"/>
  <c r="AM35" i="4"/>
  <c r="AY34" i="4"/>
  <c r="AZ34" i="4" s="1"/>
  <c r="AW34" i="4"/>
  <c r="AX34" i="4" s="1"/>
  <c r="AR34" i="4"/>
  <c r="AP34" i="4"/>
  <c r="AM34" i="4"/>
  <c r="AY33" i="4"/>
  <c r="AZ33" i="4" s="1"/>
  <c r="AW33" i="4"/>
  <c r="AX33" i="4" s="1"/>
  <c r="AR33" i="4"/>
  <c r="AP33" i="4"/>
  <c r="AM33" i="4"/>
  <c r="AY32" i="4"/>
  <c r="AZ32" i="4" s="1"/>
  <c r="AW32" i="4"/>
  <c r="AR32" i="4"/>
  <c r="AP32" i="4"/>
  <c r="AM32" i="4"/>
  <c r="AY31" i="4"/>
  <c r="AZ31" i="4" s="1"/>
  <c r="AW31" i="4"/>
  <c r="AR31" i="4"/>
  <c r="AP31" i="4"/>
  <c r="AM31" i="4"/>
  <c r="AY29" i="4"/>
  <c r="AX29" i="4"/>
  <c r="AR29" i="4"/>
  <c r="AP29" i="4"/>
  <c r="AY24" i="4"/>
  <c r="AX24" i="4"/>
  <c r="AR24" i="4"/>
  <c r="AP24" i="4"/>
  <c r="AY19" i="4"/>
  <c r="AR19" i="4"/>
  <c r="AZ18" i="4"/>
  <c r="AR18" i="4"/>
  <c r="AZ14" i="4"/>
  <c r="AR14" i="4"/>
  <c r="AZ13" i="4"/>
  <c r="AR13" i="4"/>
  <c r="AY12" i="4"/>
  <c r="AR12" i="4"/>
  <c r="AP12" i="4"/>
  <c r="AZ11" i="4"/>
  <c r="AR11" i="4"/>
  <c r="AY9" i="4"/>
  <c r="AR9" i="4"/>
  <c r="AH50" i="4"/>
  <c r="AF50" i="4"/>
  <c r="AG47" i="4"/>
  <c r="AE47" i="4"/>
  <c r="AG44" i="4"/>
  <c r="AC44" i="4" s="1"/>
  <c r="AG43" i="4"/>
  <c r="AC43" i="4" s="1"/>
  <c r="AG42" i="4"/>
  <c r="AC42" i="4" s="1"/>
  <c r="AG41" i="4"/>
  <c r="AC41" i="4" s="1"/>
  <c r="AG36" i="4"/>
  <c r="AE36" i="4"/>
  <c r="AG35" i="4"/>
  <c r="AE35" i="4"/>
  <c r="AG34" i="4"/>
  <c r="AE34" i="4"/>
  <c r="AG33" i="4"/>
  <c r="AE33" i="4"/>
  <c r="AG32" i="4"/>
  <c r="AE32" i="4"/>
  <c r="AG31" i="4"/>
  <c r="AE31" i="4"/>
  <c r="AF45" i="4" l="1"/>
  <c r="AF16" i="4"/>
  <c r="AZ12" i="4"/>
  <c r="AU12" i="4"/>
  <c r="AU19" i="4"/>
  <c r="AU16" i="4" s="1"/>
  <c r="AY16" i="4"/>
  <c r="AZ24" i="4"/>
  <c r="AU24" i="4"/>
  <c r="AZ29" i="4"/>
  <c r="AU29" i="4"/>
  <c r="AZ42" i="4"/>
  <c r="AU42" i="4"/>
  <c r="AU40" i="4" s="1"/>
  <c r="AZ43" i="4"/>
  <c r="AU43" i="4"/>
  <c r="AZ30" i="4"/>
  <c r="AU30" i="4"/>
  <c r="AC23" i="4"/>
  <c r="AC21" i="4" s="1"/>
  <c r="AE21" i="4"/>
  <c r="AE7" i="4" s="1"/>
  <c r="AH45" i="4"/>
  <c r="AH15" i="4"/>
  <c r="AZ38" i="4"/>
  <c r="AU38" i="4"/>
  <c r="AZ25" i="4"/>
  <c r="AU25" i="4"/>
  <c r="AC40" i="4"/>
  <c r="AC47" i="4"/>
  <c r="AZ44" i="4"/>
  <c r="AU44" i="4"/>
  <c r="AV30" i="4"/>
  <c r="W26" i="4"/>
  <c r="X26" i="4" s="1"/>
  <c r="AE28" i="4"/>
  <c r="AY8" i="4"/>
  <c r="AU9" i="4"/>
  <c r="AU8" i="4" s="1"/>
  <c r="AV24" i="4"/>
  <c r="AV29" i="4"/>
  <c r="AN38" i="4"/>
  <c r="AV42" i="4"/>
  <c r="AV43" i="4"/>
  <c r="AV39" i="4"/>
  <c r="BC39" i="4" s="1"/>
  <c r="BF14" i="4"/>
  <c r="BF12" i="4"/>
  <c r="BF42" i="4"/>
  <c r="AV20" i="4"/>
  <c r="BC20" i="4" s="1"/>
  <c r="CF37" i="4"/>
  <c r="CF46" i="4" s="1"/>
  <c r="CM26" i="4"/>
  <c r="CK37" i="4"/>
  <c r="CK46" i="4" s="1"/>
  <c r="Q46" i="4" s="1"/>
  <c r="R46" i="4" s="1"/>
  <c r="AN18" i="4"/>
  <c r="V36" i="4"/>
  <c r="AN42" i="4"/>
  <c r="AN14" i="4"/>
  <c r="BF38" i="4"/>
  <c r="AN43" i="4"/>
  <c r="AN12" i="4"/>
  <c r="AN9" i="4"/>
  <c r="AN19" i="4"/>
  <c r="AN41" i="4"/>
  <c r="AN24" i="4"/>
  <c r="AN29" i="4"/>
  <c r="AN10" i="4"/>
  <c r="V34" i="4"/>
  <c r="V42" i="4"/>
  <c r="BF18" i="4"/>
  <c r="BF43" i="4"/>
  <c r="V44" i="4"/>
  <c r="BF29" i="4"/>
  <c r="BF24" i="4"/>
  <c r="AR17" i="4"/>
  <c r="AR16" i="4" s="1"/>
  <c r="AQ16" i="4"/>
  <c r="AM16" i="4" s="1"/>
  <c r="AR8" i="4"/>
  <c r="V41" i="4"/>
  <c r="V43" i="4"/>
  <c r="AH39" i="4"/>
  <c r="AH20" i="4"/>
  <c r="AF20" i="4"/>
  <c r="AD20" i="4" s="1"/>
  <c r="AF39" i="4"/>
  <c r="V47" i="4"/>
  <c r="U23" i="4"/>
  <c r="W21" i="4"/>
  <c r="V18" i="4"/>
  <c r="V10" i="4"/>
  <c r="V33" i="4"/>
  <c r="U17" i="4"/>
  <c r="U16" i="4"/>
  <c r="U28" i="4"/>
  <c r="V38" i="4"/>
  <c r="V12" i="4"/>
  <c r="V15" i="4"/>
  <c r="V31" i="4"/>
  <c r="V35" i="4"/>
  <c r="AZ19" i="4"/>
  <c r="AZ16" i="4"/>
  <c r="AX11" i="4"/>
  <c r="AG40" i="4"/>
  <c r="AZ9" i="4"/>
  <c r="AZ41" i="4"/>
  <c r="AY40" i="4"/>
  <c r="AZ40" i="4" s="1"/>
  <c r="C31" i="4"/>
  <c r="AH18" i="4"/>
  <c r="C29" i="4"/>
  <c r="AH11" i="4"/>
  <c r="AH29" i="4"/>
  <c r="C12" i="4"/>
  <c r="Z23" i="4"/>
  <c r="C42" i="4"/>
  <c r="Z40" i="4"/>
  <c r="G40" i="4"/>
  <c r="AH12" i="4"/>
  <c r="AH22" i="4"/>
  <c r="AH38" i="4"/>
  <c r="X28" i="4"/>
  <c r="AV33" i="4"/>
  <c r="AU32" i="4"/>
  <c r="AH23" i="4"/>
  <c r="AV34" i="4"/>
  <c r="AZ17" i="4"/>
  <c r="BF33" i="4"/>
  <c r="BF31" i="4"/>
  <c r="BF35" i="4"/>
  <c r="BF32" i="4"/>
  <c r="BF36" i="4"/>
  <c r="BJ30" i="4"/>
  <c r="BF30" i="4" s="1"/>
  <c r="BF34" i="4"/>
  <c r="BJ23" i="4"/>
  <c r="BI17" i="4"/>
  <c r="BI16" i="4" s="1"/>
  <c r="BH26" i="4"/>
  <c r="BH23" i="4"/>
  <c r="BH11" i="4"/>
  <c r="BF11" i="4" s="1"/>
  <c r="BH28" i="4"/>
  <c r="BI8" i="4"/>
  <c r="BJ10" i="4"/>
  <c r="BF10" i="4" s="1"/>
  <c r="BJ25" i="4"/>
  <c r="BJ28" i="4"/>
  <c r="BJ27" i="4"/>
  <c r="BF27" i="4" s="1"/>
  <c r="BG17" i="4"/>
  <c r="BO17" i="4" s="1"/>
  <c r="BH9" i="4"/>
  <c r="BF9" i="4" s="1"/>
  <c r="BH13" i="4"/>
  <c r="BF13" i="4" s="1"/>
  <c r="BH19" i="4"/>
  <c r="BF19" i="4" s="1"/>
  <c r="BH22" i="4"/>
  <c r="BF22" i="4" s="1"/>
  <c r="BH41" i="4"/>
  <c r="BF41" i="4" s="1"/>
  <c r="BG8" i="4"/>
  <c r="BG40" i="4"/>
  <c r="AP44" i="4"/>
  <c r="AN44" i="4" s="1"/>
  <c r="AP11" i="4"/>
  <c r="AN11" i="4" s="1"/>
  <c r="AX10" i="4"/>
  <c r="X23" i="4"/>
  <c r="Z28" i="4"/>
  <c r="X30" i="4"/>
  <c r="V30" i="4" s="1"/>
  <c r="Z17" i="4"/>
  <c r="Z16" i="4" s="1"/>
  <c r="X11" i="4"/>
  <c r="V11" i="4" s="1"/>
  <c r="X9" i="4"/>
  <c r="V9" i="4" s="1"/>
  <c r="X13" i="4"/>
  <c r="V13" i="4" s="1"/>
  <c r="Z14" i="4"/>
  <c r="V14" i="4" s="1"/>
  <c r="V19" i="4"/>
  <c r="X22" i="4"/>
  <c r="V22" i="4" s="1"/>
  <c r="X24" i="4"/>
  <c r="V24" i="4" s="1"/>
  <c r="X8" i="4"/>
  <c r="X29" i="4"/>
  <c r="V29" i="4" s="1"/>
  <c r="W40" i="4"/>
  <c r="Y8" i="4"/>
  <c r="Z25" i="4"/>
  <c r="Z27" i="4"/>
  <c r="V27" i="4" s="1"/>
  <c r="AY47" i="4"/>
  <c r="AZ47" i="4" s="1"/>
  <c r="AR30" i="4"/>
  <c r="AY27" i="4"/>
  <c r="AR28" i="4"/>
  <c r="AR27" i="4"/>
  <c r="AN27" i="4" s="1"/>
  <c r="AR23" i="4"/>
  <c r="AR22" i="4"/>
  <c r="AY22" i="4"/>
  <c r="AZ15" i="4"/>
  <c r="AZ10" i="4"/>
  <c r="AP47" i="4"/>
  <c r="AN47" i="4" s="1"/>
  <c r="AO40" i="4"/>
  <c r="AX18" i="4"/>
  <c r="AV18" i="4" s="1"/>
  <c r="AX25" i="4"/>
  <c r="AV25" i="4" s="1"/>
  <c r="AP30" i="4"/>
  <c r="AO28" i="4"/>
  <c r="AW28" i="4" s="1"/>
  <c r="AH19" i="4"/>
  <c r="AH9" i="4"/>
  <c r="AH24" i="4"/>
  <c r="AH31" i="4"/>
  <c r="AH35" i="4"/>
  <c r="AX17" i="4"/>
  <c r="AH32" i="4"/>
  <c r="AC33" i="4"/>
  <c r="AH36" i="4"/>
  <c r="AH41" i="4"/>
  <c r="AH34" i="4"/>
  <c r="AH43" i="4"/>
  <c r="AU34" i="4"/>
  <c r="AP13" i="4"/>
  <c r="AN13" i="4" s="1"/>
  <c r="AO23" i="4"/>
  <c r="AW23" i="4" s="1"/>
  <c r="AP22" i="4"/>
  <c r="AP15" i="4"/>
  <c r="AN15" i="4" s="1"/>
  <c r="AX15" i="4"/>
  <c r="AX14" i="4"/>
  <c r="AV14" i="4" s="1"/>
  <c r="C9" i="4"/>
  <c r="AH33" i="4"/>
  <c r="AH44" i="4"/>
  <c r="AN34" i="4"/>
  <c r="AF38" i="4"/>
  <c r="AD38" i="4" s="1"/>
  <c r="AF32" i="4"/>
  <c r="AF36" i="4"/>
  <c r="AX13" i="4"/>
  <c r="AV13" i="4" s="1"/>
  <c r="AC36" i="4"/>
  <c r="AU33" i="4"/>
  <c r="AU36" i="4"/>
  <c r="AC34" i="4"/>
  <c r="AH25" i="4"/>
  <c r="AX36" i="4"/>
  <c r="AV36" i="4" s="1"/>
  <c r="AX32" i="4"/>
  <c r="AV32" i="4" s="1"/>
  <c r="AX38" i="4"/>
  <c r="AV38" i="4" s="1"/>
  <c r="AC32" i="4"/>
  <c r="AN31" i="4"/>
  <c r="AN35" i="4"/>
  <c r="AN33" i="4"/>
  <c r="AX31" i="4"/>
  <c r="AV31" i="4" s="1"/>
  <c r="AU31" i="4"/>
  <c r="AU35" i="4"/>
  <c r="AX35" i="4"/>
  <c r="AV35" i="4" s="1"/>
  <c r="AR40" i="4"/>
  <c r="AX47" i="4"/>
  <c r="AX12" i="4"/>
  <c r="AV12" i="4" s="1"/>
  <c r="AN32" i="4"/>
  <c r="AN36" i="4"/>
  <c r="AX44" i="4"/>
  <c r="AV44" i="4" s="1"/>
  <c r="AH13" i="4"/>
  <c r="AH42" i="4"/>
  <c r="AH47" i="4"/>
  <c r="AF13" i="4"/>
  <c r="AF42" i="4"/>
  <c r="AF9" i="4"/>
  <c r="AD9" i="4" s="1"/>
  <c r="AF14" i="4"/>
  <c r="AF29" i="4"/>
  <c r="AD29" i="4" s="1"/>
  <c r="AF33" i="4"/>
  <c r="AF41" i="4"/>
  <c r="AF10" i="4"/>
  <c r="AF12" i="4"/>
  <c r="AD12" i="4" s="1"/>
  <c r="AF22" i="4"/>
  <c r="AD22" i="4" s="1"/>
  <c r="AF24" i="4"/>
  <c r="AD24" i="4" s="1"/>
  <c r="AF44" i="4"/>
  <c r="AD44" i="4" s="1"/>
  <c r="AF11" i="4"/>
  <c r="AD11" i="4" s="1"/>
  <c r="AF27" i="4"/>
  <c r="AC31" i="4"/>
  <c r="AF31" i="4"/>
  <c r="AC35" i="4"/>
  <c r="AF35" i="4"/>
  <c r="AF47" i="4"/>
  <c r="AD47" i="4" s="1"/>
  <c r="AF34" i="4"/>
  <c r="AF43" i="4"/>
  <c r="AD43" i="4" s="1"/>
  <c r="AV15" i="4" l="1"/>
  <c r="AD13" i="4"/>
  <c r="AK13" i="4" s="1"/>
  <c r="AW21" i="4"/>
  <c r="AW7" i="4" s="1"/>
  <c r="AU27" i="4"/>
  <c r="AC28" i="4"/>
  <c r="AC26" i="4" s="1"/>
  <c r="AE26" i="4"/>
  <c r="AE37" i="4" s="1"/>
  <c r="AE46" i="4" s="1"/>
  <c r="AE48" i="4" s="1"/>
  <c r="AD42" i="4"/>
  <c r="BO16" i="4"/>
  <c r="BM17" i="4"/>
  <c r="AZ8" i="4"/>
  <c r="AW26" i="4"/>
  <c r="AU22" i="4"/>
  <c r="AD45" i="4"/>
  <c r="AK45" i="4" s="1"/>
  <c r="AV17" i="4"/>
  <c r="AV11" i="4"/>
  <c r="AH21" i="4"/>
  <c r="AG46" i="4"/>
  <c r="AG48" i="4" s="1"/>
  <c r="AF40" i="4"/>
  <c r="AD41" i="4"/>
  <c r="AD40" i="4" s="1"/>
  <c r="AH40" i="4"/>
  <c r="AD39" i="4"/>
  <c r="Z8" i="4"/>
  <c r="CK48" i="4"/>
  <c r="CL46" i="4"/>
  <c r="CI37" i="4"/>
  <c r="CI46" i="4" s="1"/>
  <c r="CI48" i="4" s="1"/>
  <c r="CJ48" i="4" s="1"/>
  <c r="E23" i="4"/>
  <c r="E21" i="4" s="1"/>
  <c r="AM23" i="4"/>
  <c r="AO21" i="4"/>
  <c r="E28" i="4"/>
  <c r="E26" i="4" s="1"/>
  <c r="AM28" i="4"/>
  <c r="AO26" i="4"/>
  <c r="AM26" i="4" s="1"/>
  <c r="X21" i="4"/>
  <c r="W7" i="4"/>
  <c r="X7" i="4" s="1"/>
  <c r="BE8" i="4"/>
  <c r="AP40" i="4"/>
  <c r="AN40" i="4" s="1"/>
  <c r="AM40" i="4"/>
  <c r="AN22" i="4"/>
  <c r="AN30" i="4"/>
  <c r="BE40" i="4"/>
  <c r="BF28" i="4"/>
  <c r="BF23" i="4"/>
  <c r="BG16" i="4"/>
  <c r="BE16" i="4" s="1"/>
  <c r="BE17" i="4"/>
  <c r="AR26" i="4"/>
  <c r="AR21" i="4"/>
  <c r="AP8" i="4"/>
  <c r="AN8" i="4" s="1"/>
  <c r="U40" i="4"/>
  <c r="AK39" i="4"/>
  <c r="AK20" i="4"/>
  <c r="V23" i="4"/>
  <c r="BC29" i="4"/>
  <c r="U8" i="4"/>
  <c r="U26" i="4"/>
  <c r="V28" i="4"/>
  <c r="BC18" i="4"/>
  <c r="AX41" i="4"/>
  <c r="AV41" i="4" s="1"/>
  <c r="AV40" i="4" s="1"/>
  <c r="AX40" i="4"/>
  <c r="AX22" i="4"/>
  <c r="AX19" i="4"/>
  <c r="AV19" i="4" s="1"/>
  <c r="AZ22" i="4"/>
  <c r="AZ21" i="4" s="1"/>
  <c r="AY23" i="4"/>
  <c r="AZ23" i="4" s="1"/>
  <c r="AZ27" i="4"/>
  <c r="AY28" i="4"/>
  <c r="AZ28" i="4" s="1"/>
  <c r="AX27" i="4"/>
  <c r="AF8" i="4"/>
  <c r="C19" i="4"/>
  <c r="C14" i="4"/>
  <c r="AK43" i="4"/>
  <c r="AD35" i="4"/>
  <c r="AK35" i="4" s="1"/>
  <c r="AK12" i="4"/>
  <c r="AK29" i="4"/>
  <c r="C38" i="4"/>
  <c r="AU47" i="4"/>
  <c r="AK38" i="4"/>
  <c r="C13" i="4"/>
  <c r="AK11" i="4"/>
  <c r="AD33" i="4"/>
  <c r="AK33" i="4" s="1"/>
  <c r="AV47" i="4"/>
  <c r="BC47" i="4" s="1"/>
  <c r="C27" i="4"/>
  <c r="AK22" i="4"/>
  <c r="AD36" i="4"/>
  <c r="AK36" i="4" s="1"/>
  <c r="BC32" i="4"/>
  <c r="AD31" i="4"/>
  <c r="AK31" i="4" s="1"/>
  <c r="AD32" i="4"/>
  <c r="AK32" i="4" s="1"/>
  <c r="C24" i="4"/>
  <c r="C30" i="4"/>
  <c r="AF18" i="4"/>
  <c r="AF28" i="4"/>
  <c r="G17" i="4"/>
  <c r="G16" i="4" s="1"/>
  <c r="E17" i="4"/>
  <c r="C47" i="4"/>
  <c r="C22" i="4"/>
  <c r="AH14" i="4"/>
  <c r="AD14" i="4" s="1"/>
  <c r="AH17" i="4"/>
  <c r="AH16" i="4" s="1"/>
  <c r="AF30" i="4"/>
  <c r="C10" i="4"/>
  <c r="C18" i="4"/>
  <c r="G23" i="4"/>
  <c r="G21" i="4" s="1"/>
  <c r="C41" i="4"/>
  <c r="C15" i="4"/>
  <c r="AH10" i="4"/>
  <c r="AD10" i="4" s="1"/>
  <c r="AF19" i="4"/>
  <c r="AD19" i="4" s="1"/>
  <c r="AH28" i="4"/>
  <c r="AH30" i="4"/>
  <c r="G28" i="4"/>
  <c r="G26" i="4" s="1"/>
  <c r="AK42" i="4"/>
  <c r="E40" i="4"/>
  <c r="AF23" i="4"/>
  <c r="AD23" i="4" s="1"/>
  <c r="C44" i="4"/>
  <c r="BC34" i="4"/>
  <c r="AD34" i="4"/>
  <c r="AK34" i="4" s="1"/>
  <c r="AK24" i="4"/>
  <c r="BJ17" i="4"/>
  <c r="BJ16" i="4" s="1"/>
  <c r="AK44" i="4"/>
  <c r="AK41" i="4"/>
  <c r="AK9" i="4"/>
  <c r="AK47" i="4"/>
  <c r="AH27" i="4"/>
  <c r="Z21" i="4"/>
  <c r="BI21" i="4"/>
  <c r="AF15" i="4"/>
  <c r="AV10" i="4"/>
  <c r="BC12" i="4"/>
  <c r="BC43" i="4"/>
  <c r="BC13" i="4"/>
  <c r="BC31" i="4"/>
  <c r="AX9" i="4"/>
  <c r="AV9" i="4" s="1"/>
  <c r="BH8" i="4"/>
  <c r="BG7" i="4"/>
  <c r="BH17" i="4"/>
  <c r="BH21" i="4"/>
  <c r="BH25" i="4"/>
  <c r="BF25" i="4" s="1"/>
  <c r="BH40" i="4"/>
  <c r="BI26" i="4"/>
  <c r="BE26" i="4" s="1"/>
  <c r="BJ8" i="4"/>
  <c r="X40" i="4"/>
  <c r="V40" i="4" s="1"/>
  <c r="Y7" i="4"/>
  <c r="Z26" i="4"/>
  <c r="X17" i="4"/>
  <c r="X25" i="4"/>
  <c r="V25" i="4" s="1"/>
  <c r="AF26" i="4"/>
  <c r="U21" i="4"/>
  <c r="BC30" i="4"/>
  <c r="AQ7" i="4"/>
  <c r="AP28" i="4"/>
  <c r="AN28" i="4" s="1"/>
  <c r="BC38" i="4"/>
  <c r="BC25" i="4"/>
  <c r="AP17" i="4"/>
  <c r="AN17" i="4" s="1"/>
  <c r="AP23" i="4"/>
  <c r="AN23" i="4" s="1"/>
  <c r="BC44" i="4"/>
  <c r="BC14" i="4"/>
  <c r="BC33" i="4"/>
  <c r="BC36" i="4"/>
  <c r="BC11" i="4"/>
  <c r="BC35" i="4"/>
  <c r="BC24" i="4"/>
  <c r="BC42" i="4"/>
  <c r="AD8" i="4" l="1"/>
  <c r="AY21" i="4"/>
  <c r="AY7" i="4" s="1"/>
  <c r="AZ7" i="4"/>
  <c r="AY26" i="4"/>
  <c r="CL48" i="4"/>
  <c r="Q48" i="4"/>
  <c r="R48" i="4" s="1"/>
  <c r="AX8" i="4"/>
  <c r="AU28" i="4"/>
  <c r="AU26" i="4" s="1"/>
  <c r="AW37" i="4"/>
  <c r="AW46" i="4" s="1"/>
  <c r="AW48" i="4" s="1"/>
  <c r="AZ26" i="4"/>
  <c r="AU21" i="4"/>
  <c r="AU7" i="4" s="1"/>
  <c r="AU23" i="4"/>
  <c r="AV16" i="4"/>
  <c r="BC9" i="4"/>
  <c r="AV8" i="4"/>
  <c r="AV27" i="4"/>
  <c r="AV22" i="4"/>
  <c r="AX16" i="4"/>
  <c r="AH26" i="4"/>
  <c r="AD28" i="4"/>
  <c r="AD15" i="4"/>
  <c r="AK15" i="4" s="1"/>
  <c r="AD30" i="4"/>
  <c r="AK14" i="4"/>
  <c r="AD18" i="4"/>
  <c r="AK18" i="4" s="1"/>
  <c r="AH8" i="4"/>
  <c r="AH7" i="4" s="1"/>
  <c r="AD27" i="4"/>
  <c r="AD26" i="4" s="1"/>
  <c r="CG37" i="4"/>
  <c r="CG46" i="4" s="1"/>
  <c r="CG48" i="4" s="1"/>
  <c r="E16" i="4"/>
  <c r="E7" i="4" s="1"/>
  <c r="E37" i="4" s="1"/>
  <c r="E46" i="4" s="1"/>
  <c r="E48" i="4" s="1"/>
  <c r="AO7" i="4"/>
  <c r="AO37" i="4" s="1"/>
  <c r="AM21" i="4"/>
  <c r="BF40" i="4"/>
  <c r="C40" i="4"/>
  <c r="BJ21" i="4"/>
  <c r="BF21" i="4" s="1"/>
  <c r="BE21" i="4"/>
  <c r="BF8" i="4"/>
  <c r="BH16" i="4"/>
  <c r="BF16" i="4" s="1"/>
  <c r="BF17" i="4"/>
  <c r="AP16" i="4"/>
  <c r="AN16" i="4" s="1"/>
  <c r="AP26" i="4"/>
  <c r="AN26" i="4" s="1"/>
  <c r="AP21" i="4"/>
  <c r="AN21" i="4" s="1"/>
  <c r="AQ37" i="4"/>
  <c r="AQ46" i="4" s="1"/>
  <c r="V17" i="4"/>
  <c r="X16" i="4"/>
  <c r="V16" i="4" s="1"/>
  <c r="V26" i="4"/>
  <c r="BC27" i="4"/>
  <c r="V8" i="4"/>
  <c r="C25" i="4"/>
  <c r="BC41" i="4"/>
  <c r="BC22" i="4"/>
  <c r="BC19" i="4"/>
  <c r="C8" i="4"/>
  <c r="AK30" i="4"/>
  <c r="C23" i="4"/>
  <c r="AK28" i="4"/>
  <c r="C28" i="4"/>
  <c r="AK10" i="4"/>
  <c r="G7" i="4"/>
  <c r="G37" i="4" s="1"/>
  <c r="G46" i="4" s="1"/>
  <c r="C17" i="4"/>
  <c r="C16" i="4" s="1"/>
  <c r="BC10" i="4"/>
  <c r="BC15" i="4"/>
  <c r="BI7" i="4"/>
  <c r="BJ7" i="4" s="1"/>
  <c r="AK23" i="4"/>
  <c r="AK19" i="4"/>
  <c r="BJ26" i="4"/>
  <c r="BF26" i="4" s="1"/>
  <c r="BH7" i="4"/>
  <c r="BG37" i="4"/>
  <c r="V21" i="4"/>
  <c r="AF17" i="4"/>
  <c r="AD17" i="4" s="1"/>
  <c r="AD16" i="4" s="1"/>
  <c r="Z7" i="4"/>
  <c r="Y37" i="4"/>
  <c r="Y46" i="4" s="1"/>
  <c r="AF25" i="4"/>
  <c r="AD25" i="4" s="1"/>
  <c r="AD21" i="4" s="1"/>
  <c r="BC17" i="4"/>
  <c r="AR7" i="4"/>
  <c r="BC40" i="4"/>
  <c r="AP7" i="4"/>
  <c r="AX28" i="4"/>
  <c r="AV28" i="4" s="1"/>
  <c r="AX23" i="4"/>
  <c r="AV23" i="4" s="1"/>
  <c r="AZ37" i="4" l="1"/>
  <c r="AY37" i="4"/>
  <c r="AO46" i="4"/>
  <c r="AO48" i="4" s="1"/>
  <c r="AP48" i="4" s="1"/>
  <c r="AH37" i="4"/>
  <c r="AH46" i="4" s="1"/>
  <c r="BG46" i="4"/>
  <c r="BG48" i="4" s="1"/>
  <c r="AU37" i="4"/>
  <c r="AU46" i="4" s="1"/>
  <c r="AU48" i="4" s="1"/>
  <c r="AX21" i="4"/>
  <c r="AX7" i="4" s="1"/>
  <c r="AX37" i="4" s="1"/>
  <c r="AX26" i="4"/>
  <c r="AV21" i="4"/>
  <c r="AV7" i="4" s="1"/>
  <c r="AV26" i="4"/>
  <c r="AX48" i="4"/>
  <c r="AK27" i="4"/>
  <c r="CH48" i="4"/>
  <c r="CF48" i="4" s="1"/>
  <c r="CE48" i="4"/>
  <c r="CE37" i="4"/>
  <c r="CE46" i="4" s="1"/>
  <c r="AM7" i="4"/>
  <c r="AN7" i="4"/>
  <c r="W37" i="4"/>
  <c r="W46" i="4" s="1"/>
  <c r="G48" i="4"/>
  <c r="BF7" i="4"/>
  <c r="BE7" i="4"/>
  <c r="AM37" i="4"/>
  <c r="AM46" i="4" s="1"/>
  <c r="AR37" i="4"/>
  <c r="AR46" i="4" s="1"/>
  <c r="U7" i="4"/>
  <c r="AK40" i="4"/>
  <c r="BI37" i="4"/>
  <c r="BI46" i="4" s="1"/>
  <c r="BC8" i="4"/>
  <c r="AK25" i="4"/>
  <c r="BC23" i="4"/>
  <c r="AK17" i="4"/>
  <c r="BC28" i="4"/>
  <c r="BH37" i="4"/>
  <c r="BH46" i="4" s="1"/>
  <c r="AK8" i="4"/>
  <c r="V7" i="4"/>
  <c r="Z37" i="4"/>
  <c r="Z46" i="4" s="1"/>
  <c r="AF21" i="4"/>
  <c r="AK26" i="4"/>
  <c r="AP37" i="4"/>
  <c r="AP46" i="4" s="1"/>
  <c r="AV37" i="4" l="1"/>
  <c r="AV46" i="4" s="1"/>
  <c r="AV48" i="4" s="1"/>
  <c r="CC37" i="4"/>
  <c r="CC46" i="4" s="1"/>
  <c r="CC48" i="4" s="1"/>
  <c r="CD48" i="4" s="1"/>
  <c r="AQ48" i="4"/>
  <c r="AM48" i="4" s="1"/>
  <c r="BJ37" i="4"/>
  <c r="BJ46" i="4" s="1"/>
  <c r="BE37" i="4"/>
  <c r="BE46" i="4" s="1"/>
  <c r="AN37" i="4"/>
  <c r="AN46" i="4" s="1"/>
  <c r="X37" i="4"/>
  <c r="X46" i="4" s="1"/>
  <c r="U37" i="4"/>
  <c r="U46" i="4" s="1"/>
  <c r="W48" i="4"/>
  <c r="AK16" i="4"/>
  <c r="AK21" i="4"/>
  <c r="BC21" i="4"/>
  <c r="BC16" i="4"/>
  <c r="BC26" i="4"/>
  <c r="Y48" i="4"/>
  <c r="Z48" i="4" s="1"/>
  <c r="AF7" i="4"/>
  <c r="AC7" i="4"/>
  <c r="AC37" i="4" s="1"/>
  <c r="AC46" i="4" s="1"/>
  <c r="AC48" i="4" s="1"/>
  <c r="AY46" i="4" l="1"/>
  <c r="AD7" i="4"/>
  <c r="AD37" i="4" s="1"/>
  <c r="AF37" i="4"/>
  <c r="AF46" i="4" s="1"/>
  <c r="AD46" i="4" s="1"/>
  <c r="AD48" i="4" s="1"/>
  <c r="CA37" i="4"/>
  <c r="CA46" i="4" s="1"/>
  <c r="CA48" i="4" s="1"/>
  <c r="CB48" i="4" s="1"/>
  <c r="BF37" i="4"/>
  <c r="BF46" i="4" s="1"/>
  <c r="AR48" i="4"/>
  <c r="AN48" i="4" s="1"/>
  <c r="V37" i="4"/>
  <c r="V46" i="4" s="1"/>
  <c r="U48" i="4"/>
  <c r="U69" i="4" s="1"/>
  <c r="V69" i="4" s="1"/>
  <c r="BC7" i="4"/>
  <c r="AZ46" i="4"/>
  <c r="BI48" i="4"/>
  <c r="BJ48" i="4" s="1"/>
  <c r="AX46" i="4"/>
  <c r="BH48" i="4"/>
  <c r="AH48" i="4"/>
  <c r="AK7" i="4" l="1"/>
  <c r="BF48" i="4"/>
  <c r="BY37" i="4"/>
  <c r="BE48" i="4"/>
  <c r="AY48" i="4"/>
  <c r="X48" i="4"/>
  <c r="V48" i="4" s="1"/>
  <c r="AZ48" i="4" l="1"/>
  <c r="AK37" i="4"/>
  <c r="AK46" i="4" s="1"/>
  <c r="BY46" i="4"/>
  <c r="BY48" i="4" s="1"/>
  <c r="BW37" i="4"/>
  <c r="BW46" i="4" s="1"/>
  <c r="BZ37" i="4"/>
  <c r="BC37" i="4"/>
  <c r="BC46" i="4" s="1"/>
  <c r="AF48" i="4"/>
  <c r="BZ46" i="4" l="1"/>
  <c r="BX37" i="4"/>
  <c r="BW48" i="4"/>
  <c r="BZ48" i="4"/>
  <c r="BX48" i="4" s="1"/>
  <c r="CM48" i="4" s="1"/>
  <c r="BC48" i="4"/>
  <c r="AK48" i="4"/>
  <c r="BQ9" i="4"/>
  <c r="O10" i="4"/>
  <c r="K10" i="4" s="1"/>
  <c r="O11" i="4"/>
  <c r="BQ12" i="4"/>
  <c r="O13" i="4"/>
  <c r="K13" i="4" s="1"/>
  <c r="O14" i="4"/>
  <c r="K14" i="4" s="1"/>
  <c r="O15" i="4"/>
  <c r="K15" i="4" s="1"/>
  <c r="O17" i="4"/>
  <c r="O18" i="4"/>
  <c r="BQ19" i="4"/>
  <c r="BQ22" i="4"/>
  <c r="BM22" i="4" s="1"/>
  <c r="BQ24" i="4"/>
  <c r="BQ25" i="4"/>
  <c r="BQ27" i="4"/>
  <c r="BM27" i="4" s="1"/>
  <c r="BQ29" i="4"/>
  <c r="BQ30" i="4"/>
  <c r="BQ31" i="4"/>
  <c r="O31" i="4" s="1"/>
  <c r="BQ32" i="4"/>
  <c r="BQ33" i="4"/>
  <c r="BQ34" i="4"/>
  <c r="BQ35" i="4"/>
  <c r="BQ36" i="4"/>
  <c r="BQ38" i="4"/>
  <c r="BQ41" i="4"/>
  <c r="BM41" i="4" s="1"/>
  <c r="BQ42" i="4"/>
  <c r="BQ43" i="4"/>
  <c r="BQ44" i="4"/>
  <c r="BQ47" i="4"/>
  <c r="O47" i="4" s="1"/>
  <c r="M12" i="4"/>
  <c r="M17" i="4"/>
  <c r="M18" i="4"/>
  <c r="M24" i="4"/>
  <c r="M25" i="4"/>
  <c r="M29" i="4"/>
  <c r="M30" i="4"/>
  <c r="BO31" i="4"/>
  <c r="M31" i="4" s="1"/>
  <c r="BO32" i="4"/>
  <c r="BO33" i="4"/>
  <c r="BO34" i="4"/>
  <c r="BO35" i="4"/>
  <c r="BO36" i="4"/>
  <c r="M38" i="4"/>
  <c r="M42" i="4"/>
  <c r="M43" i="4"/>
  <c r="M44" i="4"/>
  <c r="BO47" i="4"/>
  <c r="M47" i="4" s="1"/>
  <c r="K47" i="4" s="1"/>
  <c r="BR50" i="4"/>
  <c r="BP50" i="4"/>
  <c r="BN50" i="4"/>
  <c r="K17" i="4" l="1"/>
  <c r="BM40" i="4"/>
  <c r="O30" i="4"/>
  <c r="K30" i="4" s="1"/>
  <c r="BM30" i="4"/>
  <c r="O24" i="4"/>
  <c r="K24" i="4" s="1"/>
  <c r="BM24" i="4"/>
  <c r="O12" i="4"/>
  <c r="K12" i="4" s="1"/>
  <c r="BM12" i="4"/>
  <c r="K29" i="4"/>
  <c r="O43" i="4"/>
  <c r="BM43" i="4"/>
  <c r="BM19" i="4"/>
  <c r="BM16" i="4" s="1"/>
  <c r="BQ16" i="4"/>
  <c r="O42" i="4"/>
  <c r="K42" i="4" s="1"/>
  <c r="BM42" i="4"/>
  <c r="O25" i="4"/>
  <c r="K25" i="4" s="1"/>
  <c r="BM25" i="4"/>
  <c r="BQ8" i="4"/>
  <c r="BM9" i="4"/>
  <c r="BP45" i="4"/>
  <c r="BP40" i="4"/>
  <c r="K43" i="4"/>
  <c r="K31" i="4"/>
  <c r="K18" i="4"/>
  <c r="O44" i="4"/>
  <c r="K44" i="4" s="1"/>
  <c r="BM44" i="4"/>
  <c r="O38" i="4"/>
  <c r="K38" i="4" s="1"/>
  <c r="BM38" i="4"/>
  <c r="O29" i="4"/>
  <c r="BM29" i="4"/>
  <c r="BR45" i="4"/>
  <c r="BN45" i="4" s="1"/>
  <c r="BU45" i="4" s="1"/>
  <c r="BR40" i="4"/>
  <c r="P40" i="4" s="1"/>
  <c r="BX46" i="4"/>
  <c r="CM37" i="4"/>
  <c r="CM46" i="4" s="1"/>
  <c r="N17" i="4"/>
  <c r="BP20" i="4"/>
  <c r="BP39" i="4"/>
  <c r="BR39" i="4"/>
  <c r="BR20" i="4"/>
  <c r="O41" i="4"/>
  <c r="K41" i="4" s="1"/>
  <c r="BQ40" i="4"/>
  <c r="O40" i="4" s="1"/>
  <c r="O19" i="4"/>
  <c r="O16" i="4" s="1"/>
  <c r="O9" i="4"/>
  <c r="M27" i="4"/>
  <c r="M22" i="4"/>
  <c r="M11" i="4"/>
  <c r="M19" i="4"/>
  <c r="O27" i="4"/>
  <c r="BQ28" i="4"/>
  <c r="O22" i="4"/>
  <c r="BQ23" i="4"/>
  <c r="BR23" i="4" s="1"/>
  <c r="BR41" i="4"/>
  <c r="BP15" i="4"/>
  <c r="BR11" i="4"/>
  <c r="BP36" i="4"/>
  <c r="BP28" i="4"/>
  <c r="BR30" i="4"/>
  <c r="BP32" i="4"/>
  <c r="BR34" i="4"/>
  <c r="BR19" i="4"/>
  <c r="BR15" i="4"/>
  <c r="BM36" i="4"/>
  <c r="BR24" i="4"/>
  <c r="BM34" i="4"/>
  <c r="BR43" i="4"/>
  <c r="BR36" i="4"/>
  <c r="BR32" i="4"/>
  <c r="BR28" i="4"/>
  <c r="BR17" i="4"/>
  <c r="BM32" i="4"/>
  <c r="BR29" i="4"/>
  <c r="BR13" i="4"/>
  <c r="BP24" i="4"/>
  <c r="BP11" i="4"/>
  <c r="BN11" i="4" s="1"/>
  <c r="BR25" i="4"/>
  <c r="BP41" i="4"/>
  <c r="BN41" i="4" s="1"/>
  <c r="BP19" i="4"/>
  <c r="BN19" i="4" s="1"/>
  <c r="BP35" i="4"/>
  <c r="BP31" i="4"/>
  <c r="BP27" i="4"/>
  <c r="BP14" i="4"/>
  <c r="BP10" i="4"/>
  <c r="BR22" i="4"/>
  <c r="BR47" i="4"/>
  <c r="BR33" i="4"/>
  <c r="BM31" i="4"/>
  <c r="BR12" i="4"/>
  <c r="BR42" i="4"/>
  <c r="BR9" i="4"/>
  <c r="BR38" i="4"/>
  <c r="BR44" i="4"/>
  <c r="BM47" i="4"/>
  <c r="BM33" i="4"/>
  <c r="BM35" i="4"/>
  <c r="BP18" i="4"/>
  <c r="BP44" i="4"/>
  <c r="BR10" i="4"/>
  <c r="BR14" i="4"/>
  <c r="BR18" i="4"/>
  <c r="BR27" i="4"/>
  <c r="BR31" i="4"/>
  <c r="BR35" i="4"/>
  <c r="BP12" i="4"/>
  <c r="BN12" i="4" s="1"/>
  <c r="BP25" i="4"/>
  <c r="BN25" i="4" s="1"/>
  <c r="BP29" i="4"/>
  <c r="BN29" i="4" s="1"/>
  <c r="BP33" i="4"/>
  <c r="BP42" i="4"/>
  <c r="BN42" i="4" s="1"/>
  <c r="BP47" i="4"/>
  <c r="BN47" i="4" s="1"/>
  <c r="BP9" i="4"/>
  <c r="BP13" i="4"/>
  <c r="BN13" i="4" s="1"/>
  <c r="BP17" i="4"/>
  <c r="BP22" i="4"/>
  <c r="BN22" i="4" s="1"/>
  <c r="BP30" i="4"/>
  <c r="BN30" i="4" s="1"/>
  <c r="BP34" i="4"/>
  <c r="BP38" i="4"/>
  <c r="BN38" i="4" s="1"/>
  <c r="BP43" i="4"/>
  <c r="BN43" i="4" s="1"/>
  <c r="K40" i="4" l="1"/>
  <c r="K16" i="4"/>
  <c r="M16" i="4"/>
  <c r="K19" i="4"/>
  <c r="O8" i="4"/>
  <c r="K9" i="4"/>
  <c r="BN34" i="4"/>
  <c r="BN33" i="4"/>
  <c r="O28" i="4"/>
  <c r="O26" i="4" s="1"/>
  <c r="BM28" i="4"/>
  <c r="BM26" i="4" s="1"/>
  <c r="N22" i="4"/>
  <c r="K22" i="4"/>
  <c r="O23" i="4"/>
  <c r="O21" i="4" s="1"/>
  <c r="BM23" i="4"/>
  <c r="BN24" i="4"/>
  <c r="K11" i="4"/>
  <c r="M8" i="4"/>
  <c r="K27" i="4"/>
  <c r="BN39" i="4"/>
  <c r="BN44" i="4"/>
  <c r="BU44" i="4" s="1"/>
  <c r="BN14" i="4"/>
  <c r="BU14" i="4" s="1"/>
  <c r="BN31" i="4"/>
  <c r="BR16" i="4"/>
  <c r="BN32" i="4"/>
  <c r="BN28" i="4"/>
  <c r="BU28" i="4" s="1"/>
  <c r="BN17" i="4"/>
  <c r="BP16" i="4"/>
  <c r="BN18" i="4"/>
  <c r="BP26" i="4"/>
  <c r="BN27" i="4"/>
  <c r="BN35" i="4"/>
  <c r="BN40" i="4"/>
  <c r="BN36" i="4"/>
  <c r="BU36" i="4" s="1"/>
  <c r="BN15" i="4"/>
  <c r="BU15" i="4" s="1"/>
  <c r="BN20" i="4"/>
  <c r="BU33" i="4"/>
  <c r="BR8" i="4"/>
  <c r="BP8" i="4"/>
  <c r="BM8" i="4"/>
  <c r="BQ21" i="4"/>
  <c r="BR21" i="4" s="1"/>
  <c r="BU39" i="4"/>
  <c r="BU20" i="4"/>
  <c r="BP23" i="4"/>
  <c r="BN23" i="4" s="1"/>
  <c r="BU23" i="4" s="1"/>
  <c r="BU13" i="4"/>
  <c r="BU29" i="4"/>
  <c r="BO21" i="4"/>
  <c r="M23" i="4"/>
  <c r="BQ26" i="4"/>
  <c r="BR26" i="4" s="1"/>
  <c r="BO26" i="4"/>
  <c r="M28" i="4"/>
  <c r="M40" i="4"/>
  <c r="BU24" i="4"/>
  <c r="BU34" i="4"/>
  <c r="BU35" i="4"/>
  <c r="BU30" i="4"/>
  <c r="BU31" i="4"/>
  <c r="BU32" i="4"/>
  <c r="BU47" i="4"/>
  <c r="BU12" i="4"/>
  <c r="BU38" i="4"/>
  <c r="BU27" i="4"/>
  <c r="BN9" i="4"/>
  <c r="BU17" i="4"/>
  <c r="BU25" i="4"/>
  <c r="BU22" i="4"/>
  <c r="BN10" i="4"/>
  <c r="BU18" i="4"/>
  <c r="BU19" i="4"/>
  <c r="M26" i="4" l="1"/>
  <c r="K28" i="4"/>
  <c r="K26" i="4" s="1"/>
  <c r="O7" i="4"/>
  <c r="O37" i="4" s="1"/>
  <c r="O46" i="4" s="1"/>
  <c r="O48" i="4" s="1"/>
  <c r="M21" i="4"/>
  <c r="K23" i="4"/>
  <c r="K8" i="4"/>
  <c r="K7" i="4" s="1"/>
  <c r="BO7" i="4"/>
  <c r="BO37" i="4" s="1"/>
  <c r="BO46" i="4" s="1"/>
  <c r="BO48" i="4" s="1"/>
  <c r="BM21" i="4"/>
  <c r="K21" i="4"/>
  <c r="BN26" i="4"/>
  <c r="BQ7" i="4"/>
  <c r="BQ37" i="4" s="1"/>
  <c r="M7" i="4"/>
  <c r="BN16" i="4"/>
  <c r="BU16" i="4" s="1"/>
  <c r="BR7" i="4"/>
  <c r="BU10" i="4"/>
  <c r="BN8" i="4"/>
  <c r="BU26" i="4"/>
  <c r="BP21" i="4"/>
  <c r="BM7" i="4"/>
  <c r="BM37" i="4" s="1"/>
  <c r="BM46" i="4" s="1"/>
  <c r="BM48" i="4" s="1"/>
  <c r="M37" i="4" l="1"/>
  <c r="M46" i="4" s="1"/>
  <c r="M48" i="4" s="1"/>
  <c r="K37" i="4"/>
  <c r="BN21" i="4"/>
  <c r="BU21" i="4" s="1"/>
  <c r="BP7" i="4"/>
  <c r="BQ46" i="4"/>
  <c r="BQ48" i="4" s="1"/>
  <c r="K46" i="4" l="1"/>
  <c r="K48" i="4" s="1"/>
  <c r="BN7" i="4"/>
  <c r="BN37" i="4" s="1"/>
  <c r="BN46" i="4" s="1"/>
  <c r="BN48" i="4" s="1"/>
  <c r="F14" i="4"/>
  <c r="F13" i="4"/>
  <c r="F12" i="4"/>
  <c r="BU7" i="4" l="1"/>
  <c r="N14" i="4"/>
  <c r="F11" i="4"/>
  <c r="N12" i="4" l="1"/>
  <c r="N11" i="4"/>
  <c r="N13" i="4"/>
  <c r="C57" i="4" l="1"/>
  <c r="F38" i="4"/>
  <c r="BG56" i="4"/>
  <c r="BG62" i="4"/>
  <c r="BH62" i="4" s="1"/>
  <c r="BH53" i="4"/>
  <c r="BG52" i="4"/>
  <c r="P52" i="4" l="1"/>
  <c r="BU11" i="4" l="1"/>
  <c r="H11" i="4"/>
  <c r="D11" i="4" s="1"/>
  <c r="H12" i="4"/>
  <c r="D12" i="4" s="1"/>
  <c r="H14" i="4"/>
  <c r="D14" i="4" s="1"/>
  <c r="H13" i="4"/>
  <c r="D13" i="4" s="1"/>
  <c r="F47" i="4"/>
  <c r="F44" i="4"/>
  <c r="N38" i="4"/>
  <c r="J38" i="4" l="1"/>
  <c r="H45" i="4"/>
  <c r="J39" i="4"/>
  <c r="J44" i="4"/>
  <c r="J45" i="4"/>
  <c r="J42" i="4"/>
  <c r="J43" i="4"/>
  <c r="J47" i="4"/>
  <c r="J41" i="4"/>
  <c r="J40" i="4"/>
  <c r="J48" i="4"/>
  <c r="H38" i="4"/>
  <c r="D38" i="4" s="1"/>
  <c r="P20" i="4"/>
  <c r="H39" i="4"/>
  <c r="P39" i="4"/>
  <c r="L39" i="4" s="1"/>
  <c r="H42" i="4"/>
  <c r="H43" i="4"/>
  <c r="H47" i="4"/>
  <c r="P41" i="4"/>
  <c r="L41" i="4" s="1"/>
  <c r="P44" i="4"/>
  <c r="H44" i="4"/>
  <c r="P43" i="4"/>
  <c r="H40" i="4"/>
  <c r="H41" i="4"/>
  <c r="P38" i="4"/>
  <c r="L38" i="4" s="1"/>
  <c r="P47" i="4"/>
  <c r="P12" i="4"/>
  <c r="P14" i="4"/>
  <c r="P13" i="4"/>
  <c r="P11" i="4"/>
  <c r="P42" i="4"/>
  <c r="D47" i="4" l="1"/>
  <c r="D39" i="4"/>
  <c r="J46" i="4"/>
  <c r="D44" i="4"/>
  <c r="L11" i="4"/>
  <c r="S11" i="4" s="1"/>
  <c r="L14" i="4"/>
  <c r="S14" i="4" s="1"/>
  <c r="L13" i="4"/>
  <c r="S13" i="4" s="1"/>
  <c r="L12" i="4"/>
  <c r="S12" i="4" s="1"/>
  <c r="L20" i="4"/>
  <c r="S20" i="4" s="1"/>
  <c r="D45" i="4"/>
  <c r="S45" i="4" s="1"/>
  <c r="S38" i="4"/>
  <c r="S39" i="4"/>
  <c r="N47" i="4"/>
  <c r="L47" i="4" l="1"/>
  <c r="S47" i="4" s="1"/>
  <c r="N9" i="4"/>
  <c r="N8" i="4" s="1"/>
  <c r="BU42" i="4"/>
  <c r="F41" i="4"/>
  <c r="D41" i="4" s="1"/>
  <c r="F42" i="4"/>
  <c r="D42" i="4" s="1"/>
  <c r="F10" i="4"/>
  <c r="BU41" i="4"/>
  <c r="F15" i="4"/>
  <c r="F23" i="4"/>
  <c r="F22" i="4"/>
  <c r="H22" i="4"/>
  <c r="D22" i="4" s="1"/>
  <c r="F9" i="4"/>
  <c r="H9" i="4"/>
  <c r="D9" i="4" s="1"/>
  <c r="H10" i="4"/>
  <c r="D10" i="4" s="1"/>
  <c r="H15" i="4"/>
  <c r="H18" i="4"/>
  <c r="H19" i="4"/>
  <c r="H27" i="4"/>
  <c r="H28" i="4"/>
  <c r="F31" i="4"/>
  <c r="H31" i="4"/>
  <c r="D31" i="4" s="1"/>
  <c r="N32" i="4"/>
  <c r="P32" i="4"/>
  <c r="L32" i="4" s="1"/>
  <c r="S32" i="4" s="1"/>
  <c r="N33" i="4"/>
  <c r="P33" i="4"/>
  <c r="L33" i="4" s="1"/>
  <c r="S33" i="4" s="1"/>
  <c r="N34" i="4"/>
  <c r="P34" i="4"/>
  <c r="L34" i="4" s="1"/>
  <c r="S34" i="4" s="1"/>
  <c r="N35" i="4"/>
  <c r="P35" i="4"/>
  <c r="L35" i="4" s="1"/>
  <c r="S35" i="4" s="1"/>
  <c r="N36" i="4"/>
  <c r="P36" i="4"/>
  <c r="L36" i="4" s="1"/>
  <c r="S36" i="4" s="1"/>
  <c r="F27" i="4"/>
  <c r="F28" i="4"/>
  <c r="F18" i="4"/>
  <c r="F24" i="4"/>
  <c r="F17" i="4"/>
  <c r="F19" i="4"/>
  <c r="H29" i="4"/>
  <c r="F29" i="4"/>
  <c r="F30" i="4"/>
  <c r="F25" i="4"/>
  <c r="H30" i="4"/>
  <c r="D30" i="4" s="1"/>
  <c r="H24" i="4"/>
  <c r="D24" i="4" s="1"/>
  <c r="D28" i="4" l="1"/>
  <c r="D15" i="4"/>
  <c r="D29" i="4"/>
  <c r="D27" i="4"/>
  <c r="D19" i="4"/>
  <c r="D18" i="4"/>
  <c r="F16" i="4"/>
  <c r="BU43" i="4"/>
  <c r="H23" i="4"/>
  <c r="D23" i="4" s="1"/>
  <c r="N31" i="4"/>
  <c r="F26" i="4"/>
  <c r="P24" i="4"/>
  <c r="N24" i="4"/>
  <c r="N18" i="4"/>
  <c r="N29" i="4"/>
  <c r="F40" i="4"/>
  <c r="D40" i="4" s="1"/>
  <c r="P29" i="4"/>
  <c r="L29" i="4" s="1"/>
  <c r="P18" i="4"/>
  <c r="H26" i="4"/>
  <c r="D26" i="4" s="1"/>
  <c r="F43" i="4"/>
  <c r="D43" i="4" s="1"/>
  <c r="H17" i="4"/>
  <c r="D17" i="4" s="1"/>
  <c r="BU9" i="4"/>
  <c r="P30" i="4"/>
  <c r="P9" i="4"/>
  <c r="H8" i="4"/>
  <c r="C58" i="4"/>
  <c r="P15" i="4"/>
  <c r="P19" i="4"/>
  <c r="P27" i="4"/>
  <c r="N44" i="4"/>
  <c r="P28" i="4"/>
  <c r="H25" i="4"/>
  <c r="D25" i="4" s="1"/>
  <c r="P17" i="4"/>
  <c r="L17" i="4" s="1"/>
  <c r="BU40" i="4"/>
  <c r="N23" i="4"/>
  <c r="P22" i="4"/>
  <c r="L22" i="4" s="1"/>
  <c r="N30" i="4"/>
  <c r="F21" i="4"/>
  <c r="P25" i="4"/>
  <c r="L18" i="4" l="1"/>
  <c r="L16" i="4" s="1"/>
  <c r="L19" i="4"/>
  <c r="L24" i="4"/>
  <c r="L15" i="4"/>
  <c r="L30" i="4"/>
  <c r="L9" i="4"/>
  <c r="S9" i="4" s="1"/>
  <c r="L44" i="4"/>
  <c r="S44" i="4" s="1"/>
  <c r="P16" i="4"/>
  <c r="H16" i="4"/>
  <c r="D16" i="4" s="1"/>
  <c r="H21" i="4"/>
  <c r="D21" i="4" s="1"/>
  <c r="S30" i="4"/>
  <c r="S18" i="4"/>
  <c r="S29" i="4"/>
  <c r="N26" i="4"/>
  <c r="C55" i="4"/>
  <c r="P26" i="4"/>
  <c r="BU8" i="4"/>
  <c r="N43" i="4"/>
  <c r="N42" i="4"/>
  <c r="P31" i="4"/>
  <c r="S41" i="4"/>
  <c r="C26" i="4"/>
  <c r="N27" i="4"/>
  <c r="P10" i="4"/>
  <c r="L10" i="4" s="1"/>
  <c r="BR37" i="4"/>
  <c r="BR46" i="4" s="1"/>
  <c r="C21" i="4"/>
  <c r="S17" i="4"/>
  <c r="N28" i="4"/>
  <c r="L28" i="4" s="1"/>
  <c r="F8" i="4"/>
  <c r="D8" i="4" s="1"/>
  <c r="N15" i="4"/>
  <c r="P23" i="4"/>
  <c r="N25" i="4"/>
  <c r="L25" i="4" s="1"/>
  <c r="N19" i="4"/>
  <c r="N16" i="4" s="1"/>
  <c r="S22" i="4"/>
  <c r="N21" i="4"/>
  <c r="L27" i="4" l="1"/>
  <c r="L26" i="4" s="1"/>
  <c r="S26" i="4" s="1"/>
  <c r="S15" i="4"/>
  <c r="N7" i="4"/>
  <c r="S28" i="4"/>
  <c r="S25" i="4"/>
  <c r="P8" i="4"/>
  <c r="L23" i="4"/>
  <c r="L21" i="4" s="1"/>
  <c r="S31" i="4"/>
  <c r="L31" i="4"/>
  <c r="L8" i="4"/>
  <c r="L43" i="4"/>
  <c r="S43" i="4" s="1"/>
  <c r="L42" i="4"/>
  <c r="L40" i="4" s="1"/>
  <c r="C7" i="4"/>
  <c r="H7" i="4"/>
  <c r="H37" i="4" s="1"/>
  <c r="H46" i="4" s="1"/>
  <c r="BP37" i="4"/>
  <c r="N40" i="4"/>
  <c r="F7" i="4"/>
  <c r="D7" i="4" s="1"/>
  <c r="S24" i="4"/>
  <c r="S10" i="4"/>
  <c r="P21" i="4"/>
  <c r="S19" i="4"/>
  <c r="L7" i="4" l="1"/>
  <c r="L37" i="4" s="1"/>
  <c r="S23" i="4"/>
  <c r="S40" i="4"/>
  <c r="S27" i="4"/>
  <c r="C37" i="4"/>
  <c r="C46" i="4" s="1"/>
  <c r="C48" i="4" s="1"/>
  <c r="S42" i="4"/>
  <c r="P7" i="4"/>
  <c r="P37" i="4" s="1"/>
  <c r="P46" i="4" s="1"/>
  <c r="BP46" i="4"/>
  <c r="S16" i="4"/>
  <c r="F37" i="4"/>
  <c r="BR48" i="4"/>
  <c r="S21" i="4"/>
  <c r="S8" i="4"/>
  <c r="N37" i="4"/>
  <c r="N46" i="4" s="1"/>
  <c r="P48" i="4"/>
  <c r="L46" i="4" l="1"/>
  <c r="L48" i="4" s="1"/>
  <c r="F46" i="4"/>
  <c r="D46" i="4" s="1"/>
  <c r="D48" i="4" s="1"/>
  <c r="D37" i="4"/>
  <c r="N48" i="4"/>
  <c r="BP48" i="4"/>
  <c r="BU37" i="4"/>
  <c r="BU46" i="4" s="1"/>
  <c r="F48" i="4" l="1"/>
  <c r="S7" i="4"/>
  <c r="H48" i="4"/>
  <c r="BU48" i="4"/>
  <c r="C51" i="4"/>
  <c r="S37" i="4" l="1"/>
  <c r="S46" i="4" s="1"/>
  <c r="S48" i="4" l="1"/>
</calcChain>
</file>

<file path=xl/sharedStrings.xml><?xml version="1.0" encoding="utf-8"?>
<sst xmlns="http://schemas.openxmlformats.org/spreadsheetml/2006/main" count="221" uniqueCount="121">
  <si>
    <t>Реалізація теплової енергії , Гкал</t>
  </si>
  <si>
    <t xml:space="preserve">Вартість  теплової енергії за відповідними тарифами </t>
  </si>
  <si>
    <t xml:space="preserve">інше використання прибутку </t>
  </si>
  <si>
    <t xml:space="preserve">на розвиток виробництва (виробничі інвестиції) </t>
  </si>
  <si>
    <t xml:space="preserve">резервний фонд (капітал) </t>
  </si>
  <si>
    <t xml:space="preserve">податок на прибуток </t>
  </si>
  <si>
    <t xml:space="preserve">Розрахунковий прибуток, у т. ч.: </t>
  </si>
  <si>
    <t>Повна собівартість</t>
  </si>
  <si>
    <t xml:space="preserve">Фінансові витрати </t>
  </si>
  <si>
    <t>Інші операційні витрати</t>
  </si>
  <si>
    <t xml:space="preserve">інші витрати </t>
  </si>
  <si>
    <t>3.3</t>
  </si>
  <si>
    <t xml:space="preserve">відрахування на соціальні заходи </t>
  </si>
  <si>
    <t>3.2</t>
  </si>
  <si>
    <t xml:space="preserve">витрати на оплату праці </t>
  </si>
  <si>
    <t>3.1</t>
  </si>
  <si>
    <t xml:space="preserve">Витрати на збут, у т. ч.: </t>
  </si>
  <si>
    <t>2.3</t>
  </si>
  <si>
    <t>2.2</t>
  </si>
  <si>
    <t>2.1</t>
  </si>
  <si>
    <t xml:space="preserve">Адміністративні витрати, у т. ч.: </t>
  </si>
  <si>
    <t>2</t>
  </si>
  <si>
    <t>1.4.3</t>
  </si>
  <si>
    <t>1.4.2</t>
  </si>
  <si>
    <t>1.4.1</t>
  </si>
  <si>
    <t xml:space="preserve">загальновиробничі витрати, у т. ч.: </t>
  </si>
  <si>
    <t>1.4</t>
  </si>
  <si>
    <t xml:space="preserve">інші прямі витрати </t>
  </si>
  <si>
    <t>1.3.3</t>
  </si>
  <si>
    <t xml:space="preserve">амортизаційні відрахування </t>
  </si>
  <si>
    <t>1.3.2</t>
  </si>
  <si>
    <t>1.3.1</t>
  </si>
  <si>
    <t xml:space="preserve">інші прямі витрати, у т. ч.: </t>
  </si>
  <si>
    <t>1.3</t>
  </si>
  <si>
    <t xml:space="preserve">прямі витрати на оплату праці </t>
  </si>
  <si>
    <t>1.2</t>
  </si>
  <si>
    <t xml:space="preserve">матеріали, запасні частини та інші матеріальні ресурси </t>
  </si>
  <si>
    <t>1.1.6</t>
  </si>
  <si>
    <t xml:space="preserve">вода для технологічних потреб та водовідведення </t>
  </si>
  <si>
    <t>1.1.5</t>
  </si>
  <si>
    <t xml:space="preserve">транспортування теплової енергії тепловими мережами інших підприємств </t>
  </si>
  <si>
    <t>1.1.4</t>
  </si>
  <si>
    <t xml:space="preserve">покупна теплова енергія та собівартість теплової енергії власних ТЕЦ, ТЕС, АЕС, когенераційних установок </t>
  </si>
  <si>
    <t>1.1.3</t>
  </si>
  <si>
    <t xml:space="preserve">електроенергія </t>
  </si>
  <si>
    <t>1.1.2</t>
  </si>
  <si>
    <t xml:space="preserve">паливо </t>
  </si>
  <si>
    <t>1.1.1</t>
  </si>
  <si>
    <t xml:space="preserve">прямі матеріальні витрати, у т. ч.: </t>
  </si>
  <si>
    <t>1.1</t>
  </si>
  <si>
    <t xml:space="preserve">Виробнича собівартість, у т. ч.: </t>
  </si>
  <si>
    <t>%</t>
  </si>
  <si>
    <t>грн/Гкал</t>
  </si>
  <si>
    <t>тис.грн на рік</t>
  </si>
  <si>
    <t>Відхилення</t>
  </si>
  <si>
    <r>
      <t xml:space="preserve">Для потреб бюджетних установ </t>
    </r>
    <r>
      <rPr>
        <b/>
        <sz val="11"/>
        <color indexed="8"/>
        <rFont val="Calibri"/>
        <family val="2"/>
        <charset val="204"/>
      </rPr>
      <t xml:space="preserve">після реалізації  ІП    </t>
    </r>
    <r>
      <rPr>
        <b/>
        <i/>
        <u/>
        <sz val="11"/>
        <color indexed="8"/>
        <rFont val="Calibri"/>
        <family val="2"/>
        <charset val="204"/>
      </rPr>
      <t>транспортування</t>
    </r>
  </si>
  <si>
    <r>
      <t xml:space="preserve">Для потреб бюджетних установ </t>
    </r>
    <r>
      <rPr>
        <b/>
        <sz val="12"/>
        <color indexed="8"/>
        <rFont val="Calibri"/>
        <family val="2"/>
      </rPr>
      <t>після реалізації  ІП</t>
    </r>
  </si>
  <si>
    <r>
      <t xml:space="preserve">Для потреб населення </t>
    </r>
    <r>
      <rPr>
        <b/>
        <sz val="11"/>
        <color indexed="8"/>
        <rFont val="Calibri"/>
        <family val="2"/>
        <charset val="204"/>
      </rPr>
      <t>після реалізації  ІП</t>
    </r>
  </si>
  <si>
    <r>
      <t xml:space="preserve">Сумарні та середньо зважені показники  </t>
    </r>
    <r>
      <rPr>
        <b/>
        <sz val="11"/>
        <color indexed="8"/>
        <rFont val="Calibri"/>
        <family val="2"/>
        <charset val="204"/>
      </rPr>
      <t xml:space="preserve">після реалізації  ІП   </t>
    </r>
    <r>
      <rPr>
        <b/>
        <i/>
        <u/>
        <sz val="11"/>
        <color indexed="8"/>
        <rFont val="Calibri"/>
        <family val="2"/>
        <charset val="204"/>
      </rPr>
      <t xml:space="preserve"> транспортування</t>
    </r>
  </si>
  <si>
    <r>
      <t xml:space="preserve">Сумарні та середньо зважені показники  </t>
    </r>
    <r>
      <rPr>
        <b/>
        <sz val="12"/>
        <color indexed="8"/>
        <rFont val="Calibri"/>
        <family val="2"/>
        <charset val="204"/>
      </rPr>
      <t>після реалізації  ІП</t>
    </r>
  </si>
  <si>
    <t xml:space="preserve">Сумарні та середньо зважені показники  трансп.                </t>
  </si>
  <si>
    <t xml:space="preserve">Сумарні та середньо зважені показники                  </t>
  </si>
  <si>
    <t xml:space="preserve">Найменування показників </t>
  </si>
  <si>
    <t xml:space="preserve">N з/п </t>
  </si>
  <si>
    <t>Начальник ФЕВ ТОВ "Сумитеплоенерго"                                                                                                                                                                        Тульчинська І.Г.</t>
  </si>
  <si>
    <t>Тарифи на теплову енергію,грн/Гкал</t>
  </si>
  <si>
    <t>8.3</t>
  </si>
  <si>
    <t>Витрати на покриття втрат</t>
  </si>
  <si>
    <r>
      <t xml:space="preserve">Для потреб населення </t>
    </r>
    <r>
      <rPr>
        <b/>
        <sz val="11"/>
        <color indexed="8"/>
        <rFont val="Calibri"/>
        <family val="2"/>
        <charset val="204"/>
      </rPr>
      <t xml:space="preserve">після реалізації  ІП  </t>
    </r>
    <r>
      <rPr>
        <b/>
        <i/>
        <sz val="11"/>
        <color indexed="8"/>
        <rFont val="Calibri"/>
        <family val="2"/>
        <charset val="204"/>
      </rPr>
      <t xml:space="preserve">  </t>
    </r>
    <r>
      <rPr>
        <b/>
        <i/>
        <u/>
        <sz val="11"/>
        <color indexed="8"/>
        <rFont val="Calibri"/>
        <family val="2"/>
        <charset val="204"/>
      </rPr>
      <t>транспортування</t>
    </r>
  </si>
  <si>
    <t>Вилучення невикористаних коштів Інвестиційної програми</t>
  </si>
  <si>
    <t>4</t>
  </si>
  <si>
    <t>6</t>
  </si>
  <si>
    <t>5</t>
  </si>
  <si>
    <t>3</t>
  </si>
  <si>
    <t>8</t>
  </si>
  <si>
    <t>7</t>
  </si>
  <si>
    <r>
      <t xml:space="preserve">Для потреб </t>
    </r>
    <r>
      <rPr>
        <b/>
        <sz val="16"/>
        <color theme="1"/>
        <rFont val="Calibri"/>
        <family val="2"/>
        <charset val="204"/>
        <scheme val="minor"/>
      </rPr>
      <t>бюджетних</t>
    </r>
    <r>
      <rPr>
        <sz val="11"/>
        <color theme="1"/>
        <rFont val="Calibri"/>
        <family val="2"/>
        <scheme val="minor"/>
      </rPr>
      <t xml:space="preserve"> установ</t>
    </r>
  </si>
  <si>
    <r>
      <t xml:space="preserve">Для потреб інших споживачів  </t>
    </r>
    <r>
      <rPr>
        <b/>
        <sz val="11"/>
        <color theme="1"/>
        <rFont val="Calibri"/>
        <family val="2"/>
        <charset val="204"/>
        <scheme val="minor"/>
      </rPr>
      <t>трансп.</t>
    </r>
  </si>
  <si>
    <r>
      <t xml:space="preserve">Для потреб інших споживачів </t>
    </r>
    <r>
      <rPr>
        <b/>
        <sz val="11"/>
        <color indexed="8"/>
        <rFont val="Calibri"/>
        <family val="2"/>
        <charset val="204"/>
      </rPr>
      <t>після реалізації  ІП</t>
    </r>
  </si>
  <si>
    <r>
      <t xml:space="preserve">Для потреб інших споживачів </t>
    </r>
    <r>
      <rPr>
        <b/>
        <sz val="11"/>
        <color indexed="8"/>
        <rFont val="Calibri"/>
        <family val="2"/>
        <charset val="204"/>
      </rPr>
      <t xml:space="preserve">після реалізації  ІП     </t>
    </r>
    <r>
      <rPr>
        <b/>
        <i/>
        <u/>
        <sz val="11"/>
        <color indexed="8"/>
        <rFont val="Calibri"/>
        <family val="2"/>
        <charset val="204"/>
      </rPr>
      <t>транспортування</t>
    </r>
  </si>
  <si>
    <r>
      <t xml:space="preserve">Для потреб </t>
    </r>
    <r>
      <rPr>
        <b/>
        <sz val="16"/>
        <color theme="1"/>
        <rFont val="Calibri"/>
        <family val="2"/>
        <charset val="204"/>
        <scheme val="minor"/>
      </rPr>
      <t>релігійних</t>
    </r>
    <r>
      <rPr>
        <sz val="11"/>
        <color theme="1"/>
        <rFont val="Calibri"/>
        <family val="2"/>
        <scheme val="minor"/>
      </rPr>
      <t xml:space="preserve"> організацій</t>
    </r>
  </si>
  <si>
    <r>
      <t xml:space="preserve">Для потреб  релігійних організацій  </t>
    </r>
    <r>
      <rPr>
        <b/>
        <sz val="11"/>
        <color theme="1"/>
        <rFont val="Calibri"/>
        <family val="2"/>
        <charset val="204"/>
        <scheme val="minor"/>
      </rPr>
      <t>трансп.</t>
    </r>
  </si>
  <si>
    <r>
      <t xml:space="preserve">Для потреб релігійних організацій  </t>
    </r>
    <r>
      <rPr>
        <b/>
        <sz val="11"/>
        <color indexed="8"/>
        <rFont val="Calibri"/>
        <family val="2"/>
        <charset val="204"/>
      </rPr>
      <t>після реалізації  ІП</t>
    </r>
  </si>
  <si>
    <r>
      <t xml:space="preserve">Для потреб  релігійних організацій  </t>
    </r>
    <r>
      <rPr>
        <b/>
        <sz val="11"/>
        <color indexed="8"/>
        <rFont val="Calibri"/>
        <family val="2"/>
        <charset val="204"/>
      </rPr>
      <t xml:space="preserve">після реалізації  ІП     </t>
    </r>
    <r>
      <rPr>
        <b/>
        <i/>
        <u/>
        <sz val="11"/>
        <color indexed="8"/>
        <rFont val="Calibri"/>
        <family val="2"/>
        <charset val="204"/>
      </rPr>
      <t>транспортування</t>
    </r>
  </si>
  <si>
    <r>
      <t xml:space="preserve">Для потреб </t>
    </r>
    <r>
      <rPr>
        <b/>
        <sz val="16"/>
        <color theme="1"/>
        <rFont val="Calibri"/>
        <family val="2"/>
        <charset val="204"/>
        <scheme val="minor"/>
      </rPr>
      <t>інших споживачів</t>
    </r>
  </si>
  <si>
    <r>
      <t>Для потреб</t>
    </r>
    <r>
      <rPr>
        <sz val="20"/>
        <color theme="1"/>
        <rFont val="Calibri"/>
        <family val="2"/>
        <charset val="204"/>
        <scheme val="minor"/>
      </rPr>
      <t xml:space="preserve"> </t>
    </r>
    <r>
      <rPr>
        <b/>
        <sz val="16"/>
        <color indexed="8"/>
        <rFont val="Calibri"/>
        <family val="2"/>
        <charset val="204"/>
      </rPr>
      <t>населення</t>
    </r>
  </si>
  <si>
    <t xml:space="preserve">                                                          </t>
  </si>
  <si>
    <t>1.3.4</t>
  </si>
  <si>
    <t>внески на регулювання</t>
  </si>
  <si>
    <t>1.4.4</t>
  </si>
  <si>
    <t>2.4</t>
  </si>
  <si>
    <t>Коригування витрат</t>
  </si>
  <si>
    <t>9.1</t>
  </si>
  <si>
    <t>9.2</t>
  </si>
  <si>
    <t>9.3</t>
  </si>
  <si>
    <r>
      <t xml:space="preserve">Для потреб інших споживачів  </t>
    </r>
    <r>
      <rPr>
        <b/>
        <sz val="11"/>
        <color theme="1"/>
        <rFont val="Calibri"/>
        <family val="2"/>
        <charset val="204"/>
        <scheme val="minor"/>
      </rPr>
      <t>постач.</t>
    </r>
  </si>
  <si>
    <r>
      <t xml:space="preserve">Для потреб  релігійних організацій  </t>
    </r>
    <r>
      <rPr>
        <b/>
        <sz val="11"/>
        <color theme="1"/>
        <rFont val="Calibri"/>
        <family val="2"/>
        <charset val="204"/>
        <scheme val="minor"/>
      </rPr>
      <t>постач.</t>
    </r>
  </si>
  <si>
    <t>Витрати на теплову енергію  для компенсації втрат власної теплової енергії ліцензіата в теплових мережах</t>
  </si>
  <si>
    <t>Сумарні та середньо зважені показники    вир.</t>
  </si>
  <si>
    <t xml:space="preserve">Сумарні та середньо зважені показники  постач           </t>
  </si>
  <si>
    <r>
      <t>Для потреб населення</t>
    </r>
    <r>
      <rPr>
        <b/>
        <sz val="11"/>
        <color theme="1"/>
        <rFont val="Calibri"/>
        <family val="2"/>
        <charset val="204"/>
        <scheme val="minor"/>
      </rPr>
      <t xml:space="preserve"> вир.</t>
    </r>
  </si>
  <si>
    <r>
      <t xml:space="preserve">Для потреб населення </t>
    </r>
    <r>
      <rPr>
        <b/>
        <sz val="11"/>
        <color theme="1"/>
        <rFont val="Calibri"/>
        <family val="2"/>
        <charset val="204"/>
        <scheme val="minor"/>
      </rPr>
      <t>трансп</t>
    </r>
  </si>
  <si>
    <r>
      <t>Для потреб населення</t>
    </r>
    <r>
      <rPr>
        <b/>
        <sz val="11"/>
        <color theme="1"/>
        <rFont val="Calibri"/>
        <family val="2"/>
        <charset val="204"/>
        <scheme val="minor"/>
      </rPr>
      <t xml:space="preserve"> пост.</t>
    </r>
  </si>
  <si>
    <r>
      <t xml:space="preserve">Для потреб бюджетних установ </t>
    </r>
    <r>
      <rPr>
        <b/>
        <sz val="11"/>
        <color theme="1"/>
        <rFont val="Calibri"/>
        <family val="2"/>
        <charset val="204"/>
        <scheme val="minor"/>
      </rPr>
      <t>виробництво</t>
    </r>
  </si>
  <si>
    <r>
      <t>Для потреб бюджетних установ</t>
    </r>
    <r>
      <rPr>
        <b/>
        <sz val="11"/>
        <color theme="1"/>
        <rFont val="Calibri"/>
        <family val="2"/>
        <charset val="204"/>
        <scheme val="minor"/>
      </rPr>
      <t xml:space="preserve"> тран.</t>
    </r>
  </si>
  <si>
    <r>
      <t xml:space="preserve">Для потреб бюджетних установ </t>
    </r>
    <r>
      <rPr>
        <b/>
        <sz val="11"/>
        <color theme="1"/>
        <rFont val="Calibri"/>
        <family val="2"/>
        <charset val="204"/>
        <scheme val="minor"/>
      </rPr>
      <t>постачан.</t>
    </r>
  </si>
  <si>
    <r>
      <t xml:space="preserve">Для потреб інших споживачів  </t>
    </r>
    <r>
      <rPr>
        <b/>
        <sz val="11"/>
        <color theme="1"/>
        <rFont val="Calibri"/>
        <family val="2"/>
        <charset val="204"/>
        <scheme val="minor"/>
      </rPr>
      <t>вир.</t>
    </r>
  </si>
  <si>
    <r>
      <t xml:space="preserve">Для потреб релігійних організацій </t>
    </r>
    <r>
      <rPr>
        <b/>
        <sz val="11"/>
        <color theme="1"/>
        <rFont val="Calibri"/>
        <family val="2"/>
        <charset val="204"/>
        <scheme val="minor"/>
      </rPr>
      <t>вир.</t>
    </r>
  </si>
  <si>
    <r>
      <t xml:space="preserve">Для потреб релігійних організацій  </t>
    </r>
    <r>
      <rPr>
        <b/>
        <sz val="11"/>
        <color indexed="8"/>
        <rFont val="Calibri"/>
        <family val="2"/>
        <charset val="204"/>
      </rPr>
      <t xml:space="preserve">після реалізації  ІП </t>
    </r>
    <r>
      <rPr>
        <b/>
        <i/>
        <sz val="11"/>
        <color indexed="8"/>
        <rFont val="Calibri"/>
        <family val="2"/>
        <charset val="204"/>
      </rPr>
      <t>вир.котельнями</t>
    </r>
  </si>
  <si>
    <r>
      <t xml:space="preserve">Для потреб релігійних організацій  </t>
    </r>
    <r>
      <rPr>
        <b/>
        <sz val="11"/>
        <color indexed="8"/>
        <rFont val="Calibri"/>
        <family val="2"/>
        <charset val="204"/>
      </rPr>
      <t xml:space="preserve">після реалізації  ІП </t>
    </r>
    <r>
      <rPr>
        <b/>
        <i/>
        <sz val="11"/>
        <color indexed="8"/>
        <rFont val="Calibri"/>
        <family val="2"/>
        <charset val="204"/>
      </rPr>
      <t xml:space="preserve"> постачання</t>
    </r>
  </si>
  <si>
    <r>
      <t xml:space="preserve">Для потреб інших споживачів </t>
    </r>
    <r>
      <rPr>
        <b/>
        <sz val="11"/>
        <color indexed="8"/>
        <rFont val="Calibri"/>
        <family val="2"/>
        <charset val="204"/>
      </rPr>
      <t xml:space="preserve">після реалізації  ІП </t>
    </r>
    <r>
      <rPr>
        <b/>
        <i/>
        <sz val="11"/>
        <color indexed="8"/>
        <rFont val="Calibri"/>
        <family val="2"/>
        <charset val="204"/>
      </rPr>
      <t>вир.котельнями</t>
    </r>
  </si>
  <si>
    <r>
      <t xml:space="preserve">Для потреб інших споживачів </t>
    </r>
    <r>
      <rPr>
        <b/>
        <sz val="11"/>
        <color indexed="8"/>
        <rFont val="Calibri"/>
        <family val="2"/>
        <charset val="204"/>
      </rPr>
      <t xml:space="preserve">після реалізації  ІП </t>
    </r>
    <r>
      <rPr>
        <b/>
        <i/>
        <sz val="11"/>
        <color indexed="8"/>
        <rFont val="Calibri"/>
        <family val="2"/>
        <charset val="204"/>
      </rPr>
      <t xml:space="preserve"> постачання</t>
    </r>
  </si>
  <si>
    <r>
      <t xml:space="preserve">Для потреб населення </t>
    </r>
    <r>
      <rPr>
        <b/>
        <sz val="11"/>
        <color indexed="8"/>
        <rFont val="Calibri"/>
        <family val="2"/>
        <charset val="204"/>
      </rPr>
      <t xml:space="preserve">після реалізації  ІП    </t>
    </r>
    <r>
      <rPr>
        <b/>
        <i/>
        <sz val="11"/>
        <color indexed="8"/>
        <rFont val="Calibri"/>
        <family val="2"/>
        <charset val="204"/>
      </rPr>
      <t xml:space="preserve"> вир.котельнями</t>
    </r>
  </si>
  <si>
    <r>
      <t xml:space="preserve">Для потреб населення </t>
    </r>
    <r>
      <rPr>
        <b/>
        <sz val="11"/>
        <color indexed="8"/>
        <rFont val="Calibri"/>
        <family val="2"/>
        <charset val="204"/>
      </rPr>
      <t xml:space="preserve">після реалізації  ІП    </t>
    </r>
    <r>
      <rPr>
        <b/>
        <i/>
        <sz val="11"/>
        <color indexed="8"/>
        <rFont val="Calibri"/>
        <family val="2"/>
        <charset val="204"/>
      </rPr>
      <t xml:space="preserve"> постачання</t>
    </r>
  </si>
  <si>
    <r>
      <t xml:space="preserve">Для потреб бюджетних установ </t>
    </r>
    <r>
      <rPr>
        <b/>
        <i/>
        <u/>
        <sz val="11"/>
        <color indexed="8"/>
        <rFont val="Calibri"/>
        <family val="2"/>
        <charset val="204"/>
      </rPr>
      <t>після реалізації  ІП  вир.котельнями</t>
    </r>
  </si>
  <si>
    <r>
      <t xml:space="preserve">Для потреб бюджетних установ </t>
    </r>
    <r>
      <rPr>
        <b/>
        <i/>
        <u/>
        <sz val="11"/>
        <color indexed="8"/>
        <rFont val="Calibri"/>
        <family val="2"/>
        <charset val="204"/>
      </rPr>
      <t>після реалізації  ІП   постачання</t>
    </r>
  </si>
  <si>
    <r>
      <t xml:space="preserve">Сумарні та середньо зважені показники  </t>
    </r>
    <r>
      <rPr>
        <b/>
        <sz val="11"/>
        <color indexed="8"/>
        <rFont val="Calibri"/>
        <family val="2"/>
        <charset val="204"/>
      </rPr>
      <t>після реалізації  ІП</t>
    </r>
    <r>
      <rPr>
        <b/>
        <u/>
        <sz val="11"/>
        <color indexed="8"/>
        <rFont val="Calibri"/>
        <family val="2"/>
        <charset val="204"/>
      </rPr>
      <t xml:space="preserve"> </t>
    </r>
    <r>
      <rPr>
        <b/>
        <i/>
        <u/>
        <sz val="11"/>
        <color indexed="8"/>
        <rFont val="Calibri"/>
        <family val="2"/>
        <charset val="204"/>
      </rPr>
      <t>вир.котельнями</t>
    </r>
  </si>
  <si>
    <r>
      <t xml:space="preserve">Сумарні та середньо зважені показники  </t>
    </r>
    <r>
      <rPr>
        <b/>
        <sz val="11"/>
        <color indexed="8"/>
        <rFont val="Calibri"/>
        <family val="2"/>
        <charset val="204"/>
      </rPr>
      <t>після реалізації  ІП</t>
    </r>
    <r>
      <rPr>
        <b/>
        <u/>
        <sz val="11"/>
        <color indexed="8"/>
        <rFont val="Calibri"/>
        <family val="2"/>
        <charset val="204"/>
      </rPr>
      <t xml:space="preserve"> </t>
    </r>
    <r>
      <rPr>
        <b/>
        <i/>
        <u/>
        <sz val="11"/>
        <color indexed="8"/>
        <rFont val="Calibri"/>
        <family val="2"/>
        <charset val="204"/>
      </rPr>
      <t>постачання</t>
    </r>
  </si>
  <si>
    <t xml:space="preserve">                                               Заступник директора з економічних питань                                                                                                                                                                           Тульчинська І.Г.</t>
  </si>
  <si>
    <t xml:space="preserve">                                               Директор                                                                                                                                                                                                                                   Васюнін Д.Г.</t>
  </si>
  <si>
    <t>Аналіз впливу результатів реалізації Інвестиціної програми ТОВ "Сумитеплоенерго" 2020р.  на структуру тарифу та фінансово-господарську діяльність у прогнозному періоді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</si>
</sst>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г_р_н_._-;\-* #,##0.00\ _г_р_н_._-;_-* &quot;-&quot;??\ _г_р_н_._-;_-@_-"/>
    <numFmt numFmtId="167" formatCode="_(&quot;$&quot;* #,##0.00_);_(&quot;$&quot;* \(#,##0.00\);_(&quot;$&quot;* &quot;-&quot;??_);_(@_)"/>
    <numFmt numFmtId="168" formatCode="0.0"/>
    <numFmt numFmtId="169" formatCode="_(* #,##0.00_);_(* \(#,##0.00\);_(* &quot;-&quot;??_);_(@_)"/>
    <numFmt numFmtId="170" formatCode="_-* #,##0.0\ _г_р_н_._-;\-* #,##0.0\ _г_р_н_._-;_-* &quot;-&quot;??\ _г_р_н_._-;_-@_-"/>
    <numFmt numFmtId="171" formatCode="#,##0.0000"/>
    <numFmt numFmtId="172" formatCode="#,##0.00_ ;[Red]\-#,##0.00\ "/>
    <numFmt numFmtId="173" formatCode="#,##0.00000000"/>
    <numFmt numFmtId="174" formatCode="#,##0.0000000000"/>
    <numFmt numFmtId="175" formatCode="#,##0.0_ ;[Red]\-#,##0.0\ "/>
    <numFmt numFmtId="176" formatCode="0.000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i/>
      <u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b/>
      <u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Courier"/>
      <family val="1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Calibri"/>
      <family val="2"/>
      <charset val="204"/>
    </font>
    <font>
      <b/>
      <sz val="12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8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66" fontId="24" fillId="0" borderId="0" applyFont="0" applyFill="0" applyBorder="0" applyAlignment="0" applyProtection="0"/>
    <xf numFmtId="0" fontId="8" fillId="0" borderId="0"/>
    <xf numFmtId="0" fontId="25" fillId="16" borderId="0">
      <alignment horizontal="center" vertical="center"/>
    </xf>
    <xf numFmtId="0" fontId="26" fillId="16" borderId="0">
      <alignment horizontal="left" vertical="center"/>
    </xf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7" fillId="7" borderId="1" applyNumberFormat="0" applyAlignment="0" applyProtection="0"/>
    <xf numFmtId="0" fontId="28" fillId="21" borderId="2" applyNumberFormat="0" applyAlignment="0" applyProtection="0"/>
    <xf numFmtId="0" fontId="29" fillId="21" borderId="1" applyNumberFormat="0" applyAlignment="0" applyProtection="0"/>
    <xf numFmtId="167" fontId="5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3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22" borderId="7" applyNumberFormat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53" fillId="0" borderId="0"/>
    <xf numFmtId="0" fontId="52" fillId="0" borderId="0"/>
    <xf numFmtId="0" fontId="52" fillId="0" borderId="0"/>
    <xf numFmtId="0" fontId="30" fillId="0" borderId="0"/>
    <xf numFmtId="0" fontId="52" fillId="0" borderId="0"/>
    <xf numFmtId="0" fontId="52" fillId="0" borderId="0"/>
    <xf numFmtId="0" fontId="8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5" fillId="0" borderId="0"/>
    <xf numFmtId="0" fontId="31" fillId="0" borderId="0"/>
    <xf numFmtId="0" fontId="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8" fillId="0" borderId="0"/>
    <xf numFmtId="0" fontId="52" fillId="0" borderId="0"/>
    <xf numFmtId="0" fontId="30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53" fillId="0" borderId="0"/>
    <xf numFmtId="0" fontId="5" fillId="0" borderId="0"/>
    <xf numFmtId="0" fontId="5" fillId="0" borderId="0"/>
    <xf numFmtId="0" fontId="52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24" borderId="8" applyNumberFormat="0" applyFont="0" applyAlignment="0" applyProtection="0"/>
    <xf numFmtId="9" fontId="31" fillId="0" borderId="0" applyFill="0" applyBorder="0" applyAlignment="0" applyProtection="0"/>
    <xf numFmtId="9" fontId="8" fillId="0" borderId="0" applyFill="0" applyBorder="0" applyAlignment="0" applyProtection="0"/>
    <xf numFmtId="9" fontId="3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44" fillId="4" borderId="0" applyNumberFormat="0" applyBorder="0" applyAlignment="0" applyProtection="0"/>
    <xf numFmtId="0" fontId="5" fillId="0" borderId="0"/>
    <xf numFmtId="0" fontId="1" fillId="0" borderId="0"/>
    <xf numFmtId="0" fontId="1" fillId="0" borderId="0"/>
  </cellStyleXfs>
  <cellXfs count="200">
    <xf numFmtId="0" fontId="0" fillId="0" borderId="0" xfId="0"/>
    <xf numFmtId="10" fontId="0" fillId="0" borderId="0" xfId="0" applyNumberFormat="1"/>
    <xf numFmtId="4" fontId="0" fillId="25" borderId="0" xfId="0" applyNumberFormat="1" applyFill="1"/>
    <xf numFmtId="4" fontId="0" fillId="26" borderId="0" xfId="0" applyNumberFormat="1" applyFill="1"/>
    <xf numFmtId="4" fontId="0" fillId="27" borderId="0" xfId="0" applyNumberFormat="1" applyFill="1"/>
    <xf numFmtId="10" fontId="0" fillId="27" borderId="0" xfId="0" applyNumberFormat="1" applyFill="1"/>
    <xf numFmtId="4" fontId="4" fillId="27" borderId="0" xfId="0" applyNumberFormat="1" applyFont="1" applyFill="1"/>
    <xf numFmtId="4" fontId="0" fillId="28" borderId="0" xfId="0" applyNumberFormat="1" applyFill="1"/>
    <xf numFmtId="0" fontId="5" fillId="0" borderId="0" xfId="100" applyFill="1" applyAlignment="1">
      <alignment horizontal="center" vertical="center"/>
    </xf>
    <xf numFmtId="0" fontId="12" fillId="0" borderId="0" xfId="100" applyFont="1" applyFill="1" applyAlignment="1">
      <alignment horizontal="center" vertical="center"/>
    </xf>
    <xf numFmtId="10" fontId="3" fillId="0" borderId="0" xfId="0" applyNumberFormat="1" applyFont="1"/>
    <xf numFmtId="4" fontId="3" fillId="27" borderId="0" xfId="0" applyNumberFormat="1" applyFont="1" applyFill="1"/>
    <xf numFmtId="4" fontId="45" fillId="27" borderId="0" xfId="0" applyNumberFormat="1" applyFont="1" applyFill="1"/>
    <xf numFmtId="4" fontId="46" fillId="27" borderId="0" xfId="0" applyNumberFormat="1" applyFont="1" applyFill="1"/>
    <xf numFmtId="10" fontId="45" fillId="27" borderId="0" xfId="0" applyNumberFormat="1" applyFont="1" applyFill="1"/>
    <xf numFmtId="0" fontId="45" fillId="27" borderId="0" xfId="0" applyFont="1" applyFill="1"/>
    <xf numFmtId="0" fontId="0" fillId="0" borderId="0" xfId="0" applyFill="1"/>
    <xf numFmtId="4" fontId="0" fillId="0" borderId="0" xfId="0" applyNumberFormat="1" applyFill="1"/>
    <xf numFmtId="4" fontId="3" fillId="0" borderId="0" xfId="0" applyNumberFormat="1" applyFont="1" applyFill="1"/>
    <xf numFmtId="10" fontId="3" fillId="0" borderId="0" xfId="0" applyNumberFormat="1" applyFont="1" applyFill="1"/>
    <xf numFmtId="4" fontId="4" fillId="0" borderId="0" xfId="0" applyNumberFormat="1" applyFont="1" applyFill="1"/>
    <xf numFmtId="10" fontId="0" fillId="0" borderId="0" xfId="0" applyNumberFormat="1" applyFill="1"/>
    <xf numFmtId="0" fontId="48" fillId="0" borderId="0" xfId="100" applyFont="1" applyFill="1" applyAlignment="1">
      <alignment vertical="center"/>
    </xf>
    <xf numFmtId="4" fontId="46" fillId="31" borderId="0" xfId="0" applyNumberFormat="1" applyFont="1" applyFill="1"/>
    <xf numFmtId="4" fontId="0" fillId="31" borderId="0" xfId="0" applyNumberFormat="1" applyFill="1"/>
    <xf numFmtId="4" fontId="12" fillId="0" borderId="0" xfId="100" applyNumberFormat="1" applyFont="1" applyFill="1" applyAlignment="1">
      <alignment vertical="center"/>
    </xf>
    <xf numFmtId="171" fontId="48" fillId="0" borderId="0" xfId="100" applyNumberFormat="1" applyFont="1" applyFill="1" applyAlignment="1">
      <alignment horizontal="left" vertical="center"/>
    </xf>
    <xf numFmtId="4" fontId="48" fillId="0" borderId="0" xfId="100" applyNumberFormat="1" applyFont="1" applyFill="1" applyAlignment="1">
      <alignment horizontal="left" vertical="center"/>
    </xf>
    <xf numFmtId="0" fontId="48" fillId="0" borderId="0" xfId="100" applyFont="1" applyFill="1" applyAlignment="1">
      <alignment horizontal="left" vertical="center"/>
    </xf>
    <xf numFmtId="4" fontId="0" fillId="0" borderId="0" xfId="0" applyNumberFormat="1" applyFill="1" applyAlignment="1">
      <alignment horizontal="center"/>
    </xf>
    <xf numFmtId="4" fontId="6" fillId="0" borderId="0" xfId="0" applyNumberFormat="1" applyFont="1" applyFill="1"/>
    <xf numFmtId="172" fontId="19" fillId="35" borderId="10" xfId="0" applyNumberFormat="1" applyFont="1" applyFill="1" applyBorder="1"/>
    <xf numFmtId="172" fontId="58" fillId="35" borderId="10" xfId="0" applyNumberFormat="1" applyFont="1" applyFill="1" applyBorder="1"/>
    <xf numFmtId="172" fontId="19" fillId="27" borderId="10" xfId="0" applyNumberFormat="1" applyFont="1" applyFill="1" applyBorder="1"/>
    <xf numFmtId="172" fontId="45" fillId="27" borderId="10" xfId="0" applyNumberFormat="1" applyFont="1" applyFill="1" applyBorder="1"/>
    <xf numFmtId="172" fontId="19" fillId="34" borderId="10" xfId="0" applyNumberFormat="1" applyFont="1" applyFill="1" applyBorder="1"/>
    <xf numFmtId="172" fontId="57" fillId="30" borderId="10" xfId="0" applyNumberFormat="1" applyFont="1" applyFill="1" applyBorder="1"/>
    <xf numFmtId="172" fontId="45" fillId="29" borderId="10" xfId="0" applyNumberFormat="1" applyFont="1" applyFill="1" applyBorder="1"/>
    <xf numFmtId="172" fontId="45" fillId="30" borderId="10" xfId="0" applyNumberFormat="1" applyFont="1" applyFill="1" applyBorder="1"/>
    <xf numFmtId="172" fontId="45" fillId="31" borderId="10" xfId="0" applyNumberFormat="1" applyFont="1" applyFill="1" applyBorder="1"/>
    <xf numFmtId="172" fontId="19" fillId="25" borderId="10" xfId="0" applyNumberFormat="1" applyFont="1" applyFill="1" applyBorder="1"/>
    <xf numFmtId="172" fontId="45" fillId="26" borderId="10" xfId="0" applyNumberFormat="1" applyFont="1" applyFill="1" applyBorder="1"/>
    <xf numFmtId="172" fontId="45" fillId="28" borderId="10" xfId="0" applyNumberFormat="1" applyFont="1" applyFill="1" applyBorder="1"/>
    <xf numFmtId="172" fontId="19" fillId="32" borderId="10" xfId="0" applyNumberFormat="1" applyFont="1" applyFill="1" applyBorder="1"/>
    <xf numFmtId="172" fontId="58" fillId="27" borderId="10" xfId="0" applyNumberFormat="1" applyFont="1" applyFill="1" applyBorder="1"/>
    <xf numFmtId="172" fontId="57" fillId="27" borderId="10" xfId="0" applyNumberFormat="1" applyFont="1" applyFill="1" applyBorder="1"/>
    <xf numFmtId="172" fontId="58" fillId="34" borderId="10" xfId="0" applyNumberFormat="1" applyFont="1" applyFill="1" applyBorder="1"/>
    <xf numFmtId="172" fontId="57" fillId="29" borderId="10" xfId="0" applyNumberFormat="1" applyFont="1" applyFill="1" applyBorder="1"/>
    <xf numFmtId="0" fontId="6" fillId="0" borderId="10" xfId="0" applyFont="1" applyFill="1" applyBorder="1"/>
    <xf numFmtId="172" fontId="19" fillId="0" borderId="10" xfId="0" applyNumberFormat="1" applyFont="1" applyFill="1" applyBorder="1"/>
    <xf numFmtId="172" fontId="19" fillId="36" borderId="10" xfId="0" applyNumberFormat="1" applyFont="1" applyFill="1" applyBorder="1"/>
    <xf numFmtId="172" fontId="45" fillId="36" borderId="10" xfId="0" applyNumberFormat="1" applyFont="1" applyFill="1" applyBorder="1"/>
    <xf numFmtId="10" fontId="19" fillId="35" borderId="10" xfId="0" applyNumberFormat="1" applyFont="1" applyFill="1" applyBorder="1"/>
    <xf numFmtId="10" fontId="19" fillId="33" borderId="10" xfId="0" applyNumberFormat="1" applyFont="1" applyFill="1" applyBorder="1"/>
    <xf numFmtId="10" fontId="0" fillId="33" borderId="10" xfId="0" applyNumberFormat="1" applyFill="1" applyBorder="1"/>
    <xf numFmtId="10" fontId="6" fillId="0" borderId="10" xfId="0" applyNumberFormat="1" applyFont="1" applyBorder="1"/>
    <xf numFmtId="10" fontId="6" fillId="33" borderId="10" xfId="0" applyNumberFormat="1" applyFont="1" applyFill="1" applyBorder="1"/>
    <xf numFmtId="10" fontId="56" fillId="0" borderId="10" xfId="0" applyNumberFormat="1" applyFont="1" applyBorder="1"/>
    <xf numFmtId="10" fontId="56" fillId="33" borderId="10" xfId="0" applyNumberFormat="1" applyFont="1" applyFill="1" applyBorder="1"/>
    <xf numFmtId="10" fontId="20" fillId="27" borderId="10" xfId="0" applyNumberFormat="1" applyFont="1" applyFill="1" applyBorder="1"/>
    <xf numFmtId="4" fontId="20" fillId="33" borderId="10" xfId="0" applyNumberFormat="1" applyFont="1" applyFill="1" applyBorder="1"/>
    <xf numFmtId="10" fontId="58" fillId="0" borderId="10" xfId="0" applyNumberFormat="1" applyFont="1" applyFill="1" applyBorder="1"/>
    <xf numFmtId="10" fontId="56" fillId="36" borderId="10" xfId="0" applyNumberFormat="1" applyFont="1" applyFill="1" applyBorder="1"/>
    <xf numFmtId="10" fontId="6" fillId="31" borderId="10" xfId="0" applyNumberFormat="1" applyFont="1" applyFill="1" applyBorder="1"/>
    <xf numFmtId="10" fontId="6" fillId="36" borderId="10" xfId="0" applyNumberFormat="1" applyFont="1" applyFill="1" applyBorder="1"/>
    <xf numFmtId="10" fontId="19" fillId="32" borderId="10" xfId="0" applyNumberFormat="1" applyFont="1" applyFill="1" applyBorder="1"/>
    <xf numFmtId="10" fontId="58" fillId="0" borderId="10" xfId="0" applyNumberFormat="1" applyFont="1" applyBorder="1"/>
    <xf numFmtId="10" fontId="10" fillId="33" borderId="10" xfId="0" applyNumberFormat="1" applyFont="1" applyFill="1" applyBorder="1"/>
    <xf numFmtId="10" fontId="6" fillId="27" borderId="10" xfId="0" applyNumberFormat="1" applyFont="1" applyFill="1" applyBorder="1"/>
    <xf numFmtId="10" fontId="7" fillId="33" borderId="10" xfId="0" applyNumberFormat="1" applyFont="1" applyFill="1" applyBorder="1"/>
    <xf numFmtId="0" fontId="0" fillId="0" borderId="11" xfId="0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33" borderId="11" xfId="0" applyNumberFormat="1" applyFont="1" applyFill="1" applyBorder="1" applyAlignment="1">
      <alignment horizontal="center" vertical="center" wrapText="1"/>
    </xf>
    <xf numFmtId="10" fontId="0" fillId="33" borderId="11" xfId="0" applyNumberFormat="1" applyFill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49" fontId="12" fillId="0" borderId="15" xfId="100" applyNumberFormat="1" applyFont="1" applyFill="1" applyBorder="1" applyAlignment="1">
      <alignment horizontal="center" vertical="center" wrapText="1"/>
    </xf>
    <xf numFmtId="10" fontId="19" fillId="35" borderId="16" xfId="0" applyNumberFormat="1" applyFont="1" applyFill="1" applyBorder="1"/>
    <xf numFmtId="10" fontId="6" fillId="0" borderId="16" xfId="0" applyNumberFormat="1" applyFont="1" applyBorder="1"/>
    <xf numFmtId="10" fontId="56" fillId="0" borderId="16" xfId="0" applyNumberFormat="1" applyFont="1" applyBorder="1"/>
    <xf numFmtId="0" fontId="11" fillId="0" borderId="15" xfId="100" applyFont="1" applyFill="1" applyBorder="1" applyAlignment="1">
      <alignment horizontal="center" vertical="center" wrapText="1"/>
    </xf>
    <xf numFmtId="10" fontId="20" fillId="27" borderId="16" xfId="0" applyNumberFormat="1" applyFont="1" applyFill="1" applyBorder="1"/>
    <xf numFmtId="10" fontId="58" fillId="0" borderId="16" xfId="0" applyNumberFormat="1" applyFont="1" applyFill="1" applyBorder="1"/>
    <xf numFmtId="10" fontId="56" fillId="36" borderId="16" xfId="0" applyNumberFormat="1" applyFont="1" applyFill="1" applyBorder="1"/>
    <xf numFmtId="10" fontId="6" fillId="31" borderId="16" xfId="0" applyNumberFormat="1" applyFont="1" applyFill="1" applyBorder="1"/>
    <xf numFmtId="10" fontId="6" fillId="36" borderId="16" xfId="0" applyNumberFormat="1" applyFont="1" applyFill="1" applyBorder="1"/>
    <xf numFmtId="10" fontId="19" fillId="32" borderId="16" xfId="0" applyNumberFormat="1" applyFont="1" applyFill="1" applyBorder="1"/>
    <xf numFmtId="10" fontId="58" fillId="0" borderId="16" xfId="0" applyNumberFormat="1" applyFont="1" applyBorder="1"/>
    <xf numFmtId="10" fontId="6" fillId="27" borderId="16" xfId="0" applyNumberFormat="1" applyFont="1" applyFill="1" applyBorder="1"/>
    <xf numFmtId="10" fontId="10" fillId="0" borderId="11" xfId="0" applyNumberFormat="1" applyFont="1" applyBorder="1" applyAlignment="1">
      <alignment horizontal="center" vertical="center" wrapText="1"/>
    </xf>
    <xf numFmtId="49" fontId="12" fillId="0" borderId="20" xfId="10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/>
    </xf>
    <xf numFmtId="49" fontId="6" fillId="27" borderId="21" xfId="0" applyNumberFormat="1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 vertical="center"/>
    </xf>
    <xf numFmtId="49" fontId="6" fillId="30" borderId="21" xfId="0" applyNumberFormat="1" applyFont="1" applyFill="1" applyBorder="1" applyAlignment="1">
      <alignment horizontal="center" vertical="center"/>
    </xf>
    <xf numFmtId="49" fontId="6" fillId="29" borderId="21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14" fillId="0" borderId="12" xfId="0" applyFont="1" applyBorder="1"/>
    <xf numFmtId="4" fontId="14" fillId="27" borderId="12" xfId="0" applyNumberFormat="1" applyFont="1" applyFill="1" applyBorder="1" applyAlignment="1">
      <alignment horizontal="center" vertical="center" wrapText="1"/>
    </xf>
    <xf numFmtId="4" fontId="15" fillId="27" borderId="12" xfId="0" applyNumberFormat="1" applyFont="1" applyFill="1" applyBorder="1" applyAlignment="1">
      <alignment horizontal="center" vertical="center" wrapText="1"/>
    </xf>
    <xf numFmtId="4" fontId="14" fillId="34" borderId="12" xfId="0" applyNumberFormat="1" applyFont="1" applyFill="1" applyBorder="1" applyAlignment="1">
      <alignment horizontal="center" vertical="center" wrapText="1"/>
    </xf>
    <xf numFmtId="4" fontId="14" fillId="30" borderId="12" xfId="0" applyNumberFormat="1" applyFont="1" applyFill="1" applyBorder="1" applyAlignment="1">
      <alignment horizontal="center" vertical="center" wrapText="1"/>
    </xf>
    <xf numFmtId="4" fontId="14" fillId="29" borderId="12" xfId="0" applyNumberFormat="1" applyFont="1" applyFill="1" applyBorder="1" applyAlignment="1">
      <alignment horizontal="center" vertical="center" wrapText="1"/>
    </xf>
    <xf numFmtId="10" fontId="15" fillId="0" borderId="12" xfId="0" applyNumberFormat="1" applyFont="1" applyBorder="1" applyAlignment="1">
      <alignment horizontal="center" vertical="center" wrapText="1"/>
    </xf>
    <xf numFmtId="10" fontId="15" fillId="33" borderId="12" xfId="0" applyNumberFormat="1" applyFont="1" applyFill="1" applyBorder="1" applyAlignment="1">
      <alignment horizontal="center" vertical="center" wrapText="1"/>
    </xf>
    <xf numFmtId="10" fontId="14" fillId="33" borderId="12" xfId="0" applyNumberFormat="1" applyFont="1" applyFill="1" applyBorder="1" applyAlignment="1">
      <alignment horizontal="center" vertical="center" wrapText="1"/>
    </xf>
    <xf numFmtId="10" fontId="15" fillId="0" borderId="18" xfId="0" applyNumberFormat="1" applyFont="1" applyBorder="1" applyAlignment="1">
      <alignment horizontal="center" vertical="center" wrapText="1"/>
    </xf>
    <xf numFmtId="174" fontId="3" fillId="0" borderId="0" xfId="0" applyNumberFormat="1" applyFont="1" applyFill="1"/>
    <xf numFmtId="173" fontId="0" fillId="0" borderId="0" xfId="0" applyNumberFormat="1" applyFill="1"/>
    <xf numFmtId="0" fontId="60" fillId="0" borderId="15" xfId="100" applyFont="1" applyFill="1" applyBorder="1" applyAlignment="1">
      <alignment horizontal="center" vertical="center" wrapText="1"/>
    </xf>
    <xf numFmtId="0" fontId="61" fillId="0" borderId="0" xfId="0" applyFont="1" applyFill="1" applyAlignment="1"/>
    <xf numFmtId="0" fontId="6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0" fontId="63" fillId="0" borderId="0" xfId="0" applyNumberFormat="1" applyFont="1" applyFill="1"/>
    <xf numFmtId="0" fontId="2" fillId="0" borderId="0" xfId="0" applyFont="1"/>
    <xf numFmtId="0" fontId="20" fillId="0" borderId="10" xfId="0" applyFont="1" applyFill="1" applyBorder="1"/>
    <xf numFmtId="172" fontId="58" fillId="0" borderId="10" xfId="0" applyNumberFormat="1" applyFont="1" applyFill="1" applyBorder="1"/>
    <xf numFmtId="172" fontId="45" fillId="0" borderId="10" xfId="0" applyNumberFormat="1" applyFont="1" applyFill="1" applyBorder="1"/>
    <xf numFmtId="172" fontId="57" fillId="0" borderId="10" xfId="0" applyNumberFormat="1" applyFont="1" applyFill="1" applyBorder="1"/>
    <xf numFmtId="0" fontId="6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9" fillId="0" borderId="15" xfId="100" applyFont="1" applyFill="1" applyBorder="1" applyAlignment="1">
      <alignment horizontal="center" vertical="center"/>
    </xf>
    <xf numFmtId="0" fontId="0" fillId="32" borderId="0" xfId="0" applyFill="1"/>
    <xf numFmtId="49" fontId="12" fillId="32" borderId="15" xfId="100" applyNumberFormat="1" applyFont="1" applyFill="1" applyBorder="1" applyAlignment="1">
      <alignment horizontal="center" vertical="center" wrapText="1"/>
    </xf>
    <xf numFmtId="0" fontId="6" fillId="32" borderId="10" xfId="0" applyFont="1" applyFill="1" applyBorder="1"/>
    <xf numFmtId="172" fontId="45" fillId="32" borderId="10" xfId="0" applyNumberFormat="1" applyFont="1" applyFill="1" applyBorder="1"/>
    <xf numFmtId="10" fontId="56" fillId="32" borderId="10" xfId="0" applyNumberFormat="1" applyFont="1" applyFill="1" applyBorder="1"/>
    <xf numFmtId="10" fontId="0" fillId="32" borderId="10" xfId="0" applyNumberFormat="1" applyFill="1" applyBorder="1"/>
    <xf numFmtId="10" fontId="56" fillId="32" borderId="16" xfId="0" applyNumberFormat="1" applyFont="1" applyFill="1" applyBorder="1"/>
    <xf numFmtId="0" fontId="11" fillId="37" borderId="15" xfId="100" applyFont="1" applyFill="1" applyBorder="1" applyAlignment="1">
      <alignment horizontal="center" vertical="center" wrapText="1"/>
    </xf>
    <xf numFmtId="0" fontId="20" fillId="37" borderId="10" xfId="0" applyFont="1" applyFill="1" applyBorder="1"/>
    <xf numFmtId="172" fontId="19" fillId="37" borderId="10" xfId="0" applyNumberFormat="1" applyFont="1" applyFill="1" applyBorder="1"/>
    <xf numFmtId="172" fontId="45" fillId="37" borderId="10" xfId="0" applyNumberFormat="1" applyFont="1" applyFill="1" applyBorder="1"/>
    <xf numFmtId="10" fontId="6" fillId="37" borderId="10" xfId="0" applyNumberFormat="1" applyFont="1" applyFill="1" applyBorder="1"/>
    <xf numFmtId="10" fontId="13" fillId="37" borderId="10" xfId="0" applyNumberFormat="1" applyFont="1" applyFill="1" applyBorder="1"/>
    <xf numFmtId="10" fontId="6" fillId="37" borderId="16" xfId="0" applyNumberFormat="1" applyFont="1" applyFill="1" applyBorder="1"/>
    <xf numFmtId="0" fontId="0" fillId="37" borderId="0" xfId="0" applyFill="1"/>
    <xf numFmtId="0" fontId="65" fillId="0" borderId="0" xfId="0" applyFont="1"/>
    <xf numFmtId="172" fontId="48" fillId="0" borderId="0" xfId="100" applyNumberFormat="1" applyFont="1" applyFill="1" applyAlignment="1">
      <alignment horizontal="left" vertical="center"/>
    </xf>
    <xf numFmtId="4" fontId="66" fillId="0" borderId="0" xfId="0" applyNumberFormat="1" applyFont="1"/>
    <xf numFmtId="0" fontId="48" fillId="0" borderId="0" xfId="100" applyFont="1" applyFill="1" applyAlignment="1">
      <alignment horizontal="left" vertical="center"/>
    </xf>
    <xf numFmtId="172" fontId="61" fillId="0" borderId="0" xfId="0" applyNumberFormat="1" applyFont="1" applyFill="1" applyAlignment="1"/>
    <xf numFmtId="172" fontId="19" fillId="38" borderId="12" xfId="0" applyNumberFormat="1" applyFont="1" applyFill="1" applyBorder="1"/>
    <xf numFmtId="172" fontId="45" fillId="38" borderId="12" xfId="0" applyNumberFormat="1" applyFont="1" applyFill="1" applyBorder="1"/>
    <xf numFmtId="0" fontId="9" fillId="38" borderId="17" xfId="100" applyFont="1" applyFill="1" applyBorder="1" applyAlignment="1">
      <alignment horizontal="center" vertical="center"/>
    </xf>
    <xf numFmtId="4" fontId="0" fillId="38" borderId="19" xfId="0" applyNumberFormat="1" applyFill="1" applyBorder="1"/>
    <xf numFmtId="10" fontId="6" fillId="38" borderId="12" xfId="0" applyNumberFormat="1" applyFont="1" applyFill="1" applyBorder="1"/>
    <xf numFmtId="175" fontId="45" fillId="38" borderId="12" xfId="0" applyNumberFormat="1" applyFont="1" applyFill="1" applyBorder="1"/>
    <xf numFmtId="10" fontId="7" fillId="38" borderId="12" xfId="0" applyNumberFormat="1" applyFont="1" applyFill="1" applyBorder="1"/>
    <xf numFmtId="10" fontId="6" fillId="38" borderId="18" xfId="0" applyNumberFormat="1" applyFont="1" applyFill="1" applyBorder="1"/>
    <xf numFmtId="0" fontId="0" fillId="38" borderId="0" xfId="0" applyFill="1"/>
    <xf numFmtId="0" fontId="11" fillId="32" borderId="15" xfId="100" applyFont="1" applyFill="1" applyBorder="1" applyAlignment="1">
      <alignment horizontal="center" vertical="center" wrapText="1"/>
    </xf>
    <xf numFmtId="172" fontId="45" fillId="39" borderId="10" xfId="0" applyNumberFormat="1" applyFont="1" applyFill="1" applyBorder="1"/>
    <xf numFmtId="172" fontId="58" fillId="39" borderId="10" xfId="0" applyNumberFormat="1" applyFont="1" applyFill="1" applyBorder="1"/>
    <xf numFmtId="172" fontId="45" fillId="40" borderId="10" xfId="0" applyNumberFormat="1" applyFont="1" applyFill="1" applyBorder="1"/>
    <xf numFmtId="172" fontId="58" fillId="40" borderId="10" xfId="0" applyNumberFormat="1" applyFont="1" applyFill="1" applyBorder="1"/>
    <xf numFmtId="0" fontId="48" fillId="0" borderId="0" xfId="100" applyFont="1" applyFill="1" applyAlignment="1">
      <alignment horizontal="left" vertical="center"/>
    </xf>
    <xf numFmtId="49" fontId="6" fillId="29" borderId="24" xfId="0" applyNumberFormat="1" applyFont="1" applyFill="1" applyBorder="1" applyAlignment="1">
      <alignment horizontal="center" vertical="center"/>
    </xf>
    <xf numFmtId="172" fontId="19" fillId="35" borderId="25" xfId="0" applyNumberFormat="1" applyFont="1" applyFill="1" applyBorder="1"/>
    <xf numFmtId="172" fontId="45" fillId="29" borderId="25" xfId="0" applyNumberFormat="1" applyFont="1" applyFill="1" applyBorder="1"/>
    <xf numFmtId="172" fontId="45" fillId="37" borderId="25" xfId="0" applyNumberFormat="1" applyFont="1" applyFill="1" applyBorder="1"/>
    <xf numFmtId="172" fontId="45" fillId="32" borderId="25" xfId="0" applyNumberFormat="1" applyFont="1" applyFill="1" applyBorder="1"/>
    <xf numFmtId="172" fontId="45" fillId="36" borderId="25" xfId="0" applyNumberFormat="1" applyFont="1" applyFill="1" applyBorder="1"/>
    <xf numFmtId="172" fontId="45" fillId="28" borderId="25" xfId="0" applyNumberFormat="1" applyFont="1" applyFill="1" applyBorder="1"/>
    <xf numFmtId="172" fontId="19" fillId="32" borderId="25" xfId="0" applyNumberFormat="1" applyFont="1" applyFill="1" applyBorder="1"/>
    <xf numFmtId="172" fontId="57" fillId="29" borderId="25" xfId="0" applyNumberFormat="1" applyFont="1" applyFill="1" applyBorder="1"/>
    <xf numFmtId="172" fontId="45" fillId="38" borderId="23" xfId="0" applyNumberFormat="1" applyFont="1" applyFill="1" applyBorder="1"/>
    <xf numFmtId="172" fontId="19" fillId="30" borderId="10" xfId="0" applyNumberFormat="1" applyFont="1" applyFill="1" applyBorder="1"/>
    <xf numFmtId="172" fontId="19" fillId="29" borderId="10" xfId="0" applyNumberFormat="1" applyFont="1" applyFill="1" applyBorder="1"/>
    <xf numFmtId="10" fontId="20" fillId="0" borderId="10" xfId="0" applyNumberFormat="1" applyFont="1" applyBorder="1"/>
    <xf numFmtId="10" fontId="20" fillId="33" borderId="10" xfId="0" applyNumberFormat="1" applyFont="1" applyFill="1" applyBorder="1"/>
    <xf numFmtId="10" fontId="67" fillId="33" borderId="10" xfId="0" applyNumberFormat="1" applyFont="1" applyFill="1" applyBorder="1"/>
    <xf numFmtId="172" fontId="19" fillId="29" borderId="25" xfId="0" applyNumberFormat="1" applyFont="1" applyFill="1" applyBorder="1"/>
    <xf numFmtId="10" fontId="20" fillId="0" borderId="16" xfId="0" applyNumberFormat="1" applyFont="1" applyBorder="1"/>
    <xf numFmtId="0" fontId="67" fillId="0" borderId="0" xfId="0" applyFont="1"/>
    <xf numFmtId="176" fontId="65" fillId="37" borderId="0" xfId="0" applyNumberFormat="1" applyFont="1" applyFill="1"/>
    <xf numFmtId="4" fontId="0" fillId="0" borderId="0" xfId="0" applyNumberFormat="1"/>
    <xf numFmtId="176" fontId="0" fillId="38" borderId="0" xfId="0" applyNumberFormat="1" applyFill="1"/>
    <xf numFmtId="176" fontId="0" fillId="0" borderId="0" xfId="0" applyNumberFormat="1"/>
    <xf numFmtId="4" fontId="0" fillId="30" borderId="11" xfId="0" applyNumberFormat="1" applyFill="1" applyBorder="1" applyAlignment="1">
      <alignment horizontal="center" vertical="center" wrapText="1"/>
    </xf>
    <xf numFmtId="4" fontId="55" fillId="30" borderId="11" xfId="0" applyNumberFormat="1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29" borderId="11" xfId="0" applyNumberFormat="1" applyFill="1" applyBorder="1" applyAlignment="1">
      <alignment horizontal="center" vertical="center" wrapText="1"/>
    </xf>
    <xf numFmtId="4" fontId="0" fillId="27" borderId="11" xfId="0" applyNumberForma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48" fillId="0" borderId="0" xfId="100" applyFont="1" applyFill="1" applyAlignment="1">
      <alignment horizontal="left" vertical="center"/>
    </xf>
    <xf numFmtId="0" fontId="50" fillId="0" borderId="0" xfId="0" applyNumberFormat="1" applyFont="1" applyBorder="1" applyAlignment="1">
      <alignment horizontal="left"/>
    </xf>
    <xf numFmtId="0" fontId="16" fillId="0" borderId="13" xfId="100" applyFont="1" applyFill="1" applyBorder="1" applyAlignment="1">
      <alignment horizontal="center" vertical="center" wrapText="1"/>
    </xf>
    <xf numFmtId="0" fontId="16" fillId="0" borderId="17" xfId="100" applyFont="1" applyFill="1" applyBorder="1" applyAlignment="1">
      <alignment horizontal="center" vertical="center" wrapText="1"/>
    </xf>
    <xf numFmtId="4" fontId="55" fillId="27" borderId="11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4" fontId="47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48" fillId="0" borderId="0" xfId="100" applyFont="1" applyFill="1" applyAlignment="1">
      <alignment horizontal="center" vertical="center"/>
    </xf>
    <xf numFmtId="4" fontId="55" fillId="29" borderId="11" xfId="0" applyNumberFormat="1" applyFont="1" applyFill="1" applyBorder="1" applyAlignment="1">
      <alignment horizontal="center" vertical="center" wrapText="1"/>
    </xf>
  </cellXfs>
  <cellStyles count="12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Comma 2" xfId="19"/>
    <cellStyle name="Excel Built-in Normal" xfId="20"/>
    <cellStyle name="S4" xfId="21"/>
    <cellStyle name="S7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Денежный 3" xfId="33"/>
    <cellStyle name="Денежный 4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0" xfId="43"/>
    <cellStyle name="Обычный 10 2" xfId="44"/>
    <cellStyle name="Обычный 10 3" xfId="45"/>
    <cellStyle name="Обычный 10 4" xfId="46"/>
    <cellStyle name="Обычный 11" xfId="47"/>
    <cellStyle name="Обычный 11 2" xfId="48"/>
    <cellStyle name="Обычный 11 3" xfId="49"/>
    <cellStyle name="Обычный 12" xfId="50"/>
    <cellStyle name="Обычный 13" xfId="51"/>
    <cellStyle name="Обычный 14" xfId="52"/>
    <cellStyle name="Обычный 15" xfId="53"/>
    <cellStyle name="Обычный 19" xfId="121"/>
    <cellStyle name="Обычный 2" xfId="54"/>
    <cellStyle name="Обычный 2 10" xfId="55"/>
    <cellStyle name="Обычный 2 10 2" xfId="56"/>
    <cellStyle name="Обычный 2 10_финиш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2" xfId="64"/>
    <cellStyle name="Обычный 2 2 2" xfId="65"/>
    <cellStyle name="Обычный 2 2 2 2" xfId="66"/>
    <cellStyle name="Обычный 2 2 2 3" xfId="67"/>
    <cellStyle name="Обычный 2 2 2 4" xfId="68"/>
    <cellStyle name="Обычный 2 2 2 5" xfId="69"/>
    <cellStyle name="Обычный 2 2 2 6" xfId="70"/>
    <cellStyle name="Обычный 2 2 2 7" xfId="71"/>
    <cellStyle name="Обычный 2 2 2_финиш" xfId="72"/>
    <cellStyle name="Обычный 2 2 3" xfId="73"/>
    <cellStyle name="Обычный 2 2 4" xfId="74"/>
    <cellStyle name="Обычный 2 2 5" xfId="75"/>
    <cellStyle name="Обычный 2 2 6" xfId="76"/>
    <cellStyle name="Обычный 2 2 7" xfId="77"/>
    <cellStyle name="Обычный 2 2 8" xfId="78"/>
    <cellStyle name="Обычный 2 2 9" xfId="79"/>
    <cellStyle name="Обычный 2 2_Додатков_ матер_али Суми к_нцевийНКРКП 2" xfId="80"/>
    <cellStyle name="Обычный 2 3" xfId="81"/>
    <cellStyle name="Обычный 2 4" xfId="82"/>
    <cellStyle name="Обычный 2 5" xfId="83"/>
    <cellStyle name="Обычный 2 6" xfId="84"/>
    <cellStyle name="Обычный 2 7" xfId="85"/>
    <cellStyle name="Обычный 2 8" xfId="86"/>
    <cellStyle name="Обычный 2 9" xfId="87"/>
    <cellStyle name="Обычный 2_Аналіз старих тарифів на коміссію27_10_11" xfId="88"/>
    <cellStyle name="Обычный 3" xfId="89"/>
    <cellStyle name="Обычный 3 11 2 2 2" xfId="123"/>
    <cellStyle name="Обычный 3 11 3 2" xfId="122"/>
    <cellStyle name="Обычный 3 2" xfId="90"/>
    <cellStyle name="Обычный 3 3" xfId="91"/>
    <cellStyle name="Обычный 3 4" xfId="92"/>
    <cellStyle name="Обычный 3 5" xfId="93"/>
    <cellStyle name="Обычный 3 6" xfId="94"/>
    <cellStyle name="Обычный 3 7" xfId="95"/>
    <cellStyle name="Обычный 3_Расшифровка плановых затрат по ПЕ на 2012г" xfId="96"/>
    <cellStyle name="Обычный 4" xfId="97"/>
    <cellStyle name="Обычный 4 2" xfId="98"/>
    <cellStyle name="Обычный 5" xfId="99"/>
    <cellStyle name="Обычный 5 2" xfId="100"/>
    <cellStyle name="Обычный 6" xfId="101"/>
    <cellStyle name="Обычный 7" xfId="102"/>
    <cellStyle name="Обычный 8" xfId="103"/>
    <cellStyle name="Обычный 8 2" xfId="104"/>
    <cellStyle name="Обычный 8 3" xfId="105"/>
    <cellStyle name="Обычный 9" xfId="106"/>
    <cellStyle name="Плохой 2" xfId="107"/>
    <cellStyle name="Пояснение 2" xfId="108"/>
    <cellStyle name="Примечание 2" xfId="109"/>
    <cellStyle name="Процентный 2" xfId="110"/>
    <cellStyle name="Процентный 3" xfId="111"/>
    <cellStyle name="Процентный 4" xfId="112"/>
    <cellStyle name="Связанная ячейка 2" xfId="113"/>
    <cellStyle name="Текст предупреждения 2" xfId="114"/>
    <cellStyle name="Финансовый 2" xfId="115"/>
    <cellStyle name="Финансовый 3" xfId="116"/>
    <cellStyle name="Финансовый 3 2" xfId="117"/>
    <cellStyle name="Финансовый 3 3" xfId="118"/>
    <cellStyle name="Финансовый 4" xfId="119"/>
    <cellStyle name="Хороший 2" xfId="120"/>
  </cellStyles>
  <dxfs count="0"/>
  <tableStyles count="0" defaultTableStyle="TableStyleMedium2" defaultPivotStyle="PivotStyleMedium9"/>
  <colors>
    <mruColors>
      <color rgb="FFFFFFCC"/>
      <color rgb="FFCCFFCC"/>
      <color rgb="FFCCFFFF"/>
      <color rgb="FFFFFFFF"/>
      <color rgb="FFA8D79B"/>
      <color rgb="FF33CC33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051"/>
  <sheetViews>
    <sheetView tabSelected="1" view="pageBreakPreview" zoomScale="69" zoomScaleNormal="75" zoomScaleSheetLayoutView="69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U833" sqref="U833"/>
    </sheetView>
  </sheetViews>
  <sheetFormatPr defaultRowHeight="15" x14ac:dyDescent="0.25"/>
  <cols>
    <col min="1" max="1" width="6.7109375" style="8" customWidth="1"/>
    <col min="2" max="2" width="47" customWidth="1"/>
    <col min="3" max="3" width="15.7109375" style="4" customWidth="1"/>
    <col min="4" max="4" width="14" style="11" customWidth="1"/>
    <col min="5" max="5" width="18.7109375" style="4" customWidth="1"/>
    <col min="6" max="6" width="12.140625" style="4" customWidth="1"/>
    <col min="7" max="7" width="14.140625" style="4" customWidth="1"/>
    <col min="8" max="8" width="12.85546875" style="4" customWidth="1"/>
    <col min="9" max="9" width="14.140625" style="4" customWidth="1"/>
    <col min="10" max="10" width="9.42578125" style="4" customWidth="1"/>
    <col min="11" max="11" width="13.28515625" style="4" customWidth="1"/>
    <col min="12" max="12" width="13.5703125" style="4" customWidth="1"/>
    <col min="13" max="13" width="14.85546875" style="3" customWidth="1"/>
    <col min="14" max="14" width="12" style="3" customWidth="1"/>
    <col min="15" max="15" width="13.85546875" style="7" customWidth="1"/>
    <col min="16" max="17" width="12" style="7" customWidth="1"/>
    <col min="18" max="18" width="9.140625" style="7" customWidth="1"/>
    <col min="19" max="19" width="11.7109375" style="10" customWidth="1"/>
    <col min="20" max="20" width="1.28515625" style="10" hidden="1" customWidth="1"/>
    <col min="21" max="21" width="13.42578125" style="4" customWidth="1"/>
    <col min="22" max="22" width="14.28515625" style="6" customWidth="1"/>
    <col min="23" max="23" width="14.28515625" style="24" customWidth="1"/>
    <col min="24" max="27" width="14.28515625" style="4" customWidth="1"/>
    <col min="28" max="30" width="16.7109375" style="4" customWidth="1"/>
    <col min="31" max="32" width="16.7109375" style="3" customWidth="1"/>
    <col min="33" max="36" width="16.7109375" style="2" customWidth="1"/>
    <col min="37" max="37" width="16.7109375" style="1" customWidth="1"/>
    <col min="38" max="38" width="1.28515625" style="1" customWidth="1"/>
    <col min="39" max="39" width="16.7109375" style="4" customWidth="1"/>
    <col min="40" max="40" width="14.28515625" style="4" customWidth="1"/>
    <col min="41" max="42" width="14.28515625" style="3" customWidth="1"/>
    <col min="43" max="45" width="14.28515625" style="2" customWidth="1"/>
    <col min="46" max="48" width="13.28515625" style="2" customWidth="1"/>
    <col min="49" max="50" width="13.28515625" style="3" customWidth="1"/>
    <col min="51" max="54" width="13.28515625" style="2" customWidth="1"/>
    <col min="55" max="55" width="13.5703125" style="5" customWidth="1"/>
    <col min="56" max="56" width="3.140625" style="5" customWidth="1"/>
    <col min="57" max="57" width="18.5703125" style="4" customWidth="1"/>
    <col min="58" max="58" width="15.7109375" style="4" customWidth="1"/>
    <col min="59" max="60" width="14.28515625" style="3" customWidth="1"/>
    <col min="61" max="63" width="14.28515625" style="2" customWidth="1"/>
    <col min="64" max="64" width="8.7109375" style="2" customWidth="1"/>
    <col min="65" max="66" width="13.42578125" style="4" customWidth="1"/>
    <col min="67" max="68" width="13.42578125" style="3" customWidth="1"/>
    <col min="69" max="72" width="13.42578125" style="2" customWidth="1"/>
    <col min="73" max="73" width="9.7109375" style="10" customWidth="1"/>
    <col min="74" max="74" width="1.85546875" customWidth="1"/>
    <col min="75" max="75" width="8.7109375" customWidth="1"/>
    <col min="76" max="90" width="13.140625" customWidth="1"/>
    <col min="91" max="91" width="11.28515625" customWidth="1"/>
    <col min="92" max="92" width="37.85546875" customWidth="1"/>
    <col min="93" max="93" width="26.140625" customWidth="1"/>
    <col min="94" max="94" width="19" customWidth="1"/>
    <col min="95" max="95" width="14.7109375" customWidth="1"/>
    <col min="96" max="96" width="9.140625" customWidth="1"/>
    <col min="98" max="98" width="13.140625" bestFit="1" customWidth="1"/>
  </cols>
  <sheetData>
    <row r="1" spans="1:98" s="116" customFormat="1" ht="18.75" customHeight="1" x14ac:dyDescent="0.25">
      <c r="A1" s="194" t="s">
        <v>120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13"/>
      <c r="U1" s="112"/>
      <c r="V1" s="112"/>
      <c r="W1" s="112">
        <v>3</v>
      </c>
      <c r="X1" s="144"/>
      <c r="Y1" s="112">
        <v>25</v>
      </c>
      <c r="Z1" s="144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>
        <v>22</v>
      </c>
      <c r="AP1" s="112"/>
      <c r="AQ1" s="112">
        <v>31</v>
      </c>
      <c r="AR1" s="112"/>
      <c r="AS1" s="112">
        <v>31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>
        <v>24</v>
      </c>
      <c r="BH1" s="112"/>
      <c r="BI1" s="112">
        <v>33</v>
      </c>
      <c r="BJ1" s="112"/>
      <c r="BK1" s="112">
        <v>33</v>
      </c>
      <c r="BL1" s="112"/>
      <c r="BM1" s="112"/>
      <c r="BN1" s="112"/>
      <c r="BO1" s="114"/>
      <c r="BP1" s="114"/>
      <c r="BQ1" s="114"/>
      <c r="BR1" s="114"/>
      <c r="BS1" s="114"/>
      <c r="BT1" s="114"/>
      <c r="BU1" s="115"/>
      <c r="BY1" s="116">
        <v>26</v>
      </c>
      <c r="CA1" s="116">
        <v>35</v>
      </c>
      <c r="CC1" s="116">
        <v>35</v>
      </c>
      <c r="CS1"/>
      <c r="CT1"/>
    </row>
    <row r="2" spans="1:98" ht="6.75" hidden="1" customHeight="1" thickBot="1" x14ac:dyDescent="0.3">
      <c r="A2" s="9"/>
      <c r="B2" s="1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  <c r="T2" s="14"/>
      <c r="U2" s="12"/>
      <c r="V2" s="13"/>
      <c r="W2" s="23"/>
      <c r="X2" s="13"/>
      <c r="Y2" s="13"/>
      <c r="Z2" s="13"/>
      <c r="AA2" s="13"/>
      <c r="AB2" s="13"/>
      <c r="AC2" s="13"/>
      <c r="AD2" s="13"/>
      <c r="AE2" s="12"/>
      <c r="AF2" s="12"/>
      <c r="AG2" s="12"/>
      <c r="AH2" s="12"/>
      <c r="AI2" s="12"/>
      <c r="AJ2" s="12"/>
      <c r="AK2" s="14"/>
      <c r="AL2" s="14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4"/>
      <c r="BD2" s="14"/>
      <c r="BE2" s="12"/>
      <c r="BF2" s="12"/>
      <c r="BG2" s="12"/>
      <c r="BH2" s="12"/>
      <c r="BI2" s="12"/>
      <c r="BJ2" s="12"/>
      <c r="BK2" s="12"/>
      <c r="BL2" s="12"/>
      <c r="BM2" s="12"/>
      <c r="BN2" s="12"/>
    </row>
    <row r="3" spans="1:98" ht="6.75" customHeight="1" thickBot="1" x14ac:dyDescent="0.3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</row>
    <row r="4" spans="1:98" ht="70.5" customHeight="1" x14ac:dyDescent="0.25">
      <c r="A4" s="191" t="s">
        <v>63</v>
      </c>
      <c r="B4" s="70" t="s">
        <v>62</v>
      </c>
      <c r="C4" s="193" t="s">
        <v>61</v>
      </c>
      <c r="D4" s="193"/>
      <c r="E4" s="193" t="s">
        <v>98</v>
      </c>
      <c r="F4" s="193"/>
      <c r="G4" s="193" t="s">
        <v>60</v>
      </c>
      <c r="H4" s="193"/>
      <c r="I4" s="193" t="s">
        <v>99</v>
      </c>
      <c r="J4" s="193"/>
      <c r="K4" s="184" t="s">
        <v>59</v>
      </c>
      <c r="L4" s="184"/>
      <c r="M4" s="183" t="s">
        <v>116</v>
      </c>
      <c r="N4" s="183"/>
      <c r="O4" s="199" t="s">
        <v>58</v>
      </c>
      <c r="P4" s="199"/>
      <c r="Q4" s="183" t="s">
        <v>117</v>
      </c>
      <c r="R4" s="183"/>
      <c r="S4" s="88" t="s">
        <v>54</v>
      </c>
      <c r="T4" s="72"/>
      <c r="U4" s="185" t="s">
        <v>85</v>
      </c>
      <c r="V4" s="185"/>
      <c r="W4" s="185" t="s">
        <v>100</v>
      </c>
      <c r="X4" s="185"/>
      <c r="Y4" s="187" t="s">
        <v>101</v>
      </c>
      <c r="Z4" s="187"/>
      <c r="AA4" s="185" t="s">
        <v>102</v>
      </c>
      <c r="AB4" s="185"/>
      <c r="AC4" s="184" t="s">
        <v>57</v>
      </c>
      <c r="AD4" s="184"/>
      <c r="AE4" s="182" t="s">
        <v>112</v>
      </c>
      <c r="AF4" s="182"/>
      <c r="AG4" s="186" t="s">
        <v>68</v>
      </c>
      <c r="AH4" s="186"/>
      <c r="AI4" s="182" t="s">
        <v>113</v>
      </c>
      <c r="AJ4" s="182"/>
      <c r="AK4" s="71" t="s">
        <v>54</v>
      </c>
      <c r="AL4" s="72"/>
      <c r="AM4" s="187" t="s">
        <v>76</v>
      </c>
      <c r="AN4" s="187"/>
      <c r="AO4" s="187" t="s">
        <v>103</v>
      </c>
      <c r="AP4" s="187"/>
      <c r="AQ4" s="187" t="s">
        <v>104</v>
      </c>
      <c r="AR4" s="187"/>
      <c r="AS4" s="187" t="s">
        <v>105</v>
      </c>
      <c r="AT4" s="187"/>
      <c r="AU4" s="184" t="s">
        <v>56</v>
      </c>
      <c r="AV4" s="184"/>
      <c r="AW4" s="182" t="s">
        <v>114</v>
      </c>
      <c r="AX4" s="182"/>
      <c r="AY4" s="186" t="s">
        <v>55</v>
      </c>
      <c r="AZ4" s="186"/>
      <c r="BA4" s="182" t="s">
        <v>115</v>
      </c>
      <c r="BB4" s="182"/>
      <c r="BC4" s="71" t="s">
        <v>54</v>
      </c>
      <c r="BD4" s="73"/>
      <c r="BE4" s="187" t="s">
        <v>84</v>
      </c>
      <c r="BF4" s="187"/>
      <c r="BG4" s="187" t="s">
        <v>106</v>
      </c>
      <c r="BH4" s="187"/>
      <c r="BI4" s="187" t="s">
        <v>77</v>
      </c>
      <c r="BJ4" s="187"/>
      <c r="BK4" s="187" t="s">
        <v>95</v>
      </c>
      <c r="BL4" s="187"/>
      <c r="BM4" s="188" t="s">
        <v>78</v>
      </c>
      <c r="BN4" s="184"/>
      <c r="BO4" s="182" t="s">
        <v>110</v>
      </c>
      <c r="BP4" s="182"/>
      <c r="BQ4" s="186" t="s">
        <v>79</v>
      </c>
      <c r="BR4" s="186"/>
      <c r="BS4" s="182" t="s">
        <v>111</v>
      </c>
      <c r="BT4" s="182"/>
      <c r="BU4" s="74" t="s">
        <v>54</v>
      </c>
      <c r="BV4" s="73"/>
      <c r="BW4" s="187" t="s">
        <v>80</v>
      </c>
      <c r="BX4" s="187"/>
      <c r="BY4" s="187" t="s">
        <v>107</v>
      </c>
      <c r="BZ4" s="187"/>
      <c r="CA4" s="187" t="s">
        <v>81</v>
      </c>
      <c r="CB4" s="187"/>
      <c r="CC4" s="187" t="s">
        <v>96</v>
      </c>
      <c r="CD4" s="187"/>
      <c r="CE4" s="188" t="s">
        <v>82</v>
      </c>
      <c r="CF4" s="184"/>
      <c r="CG4" s="182" t="s">
        <v>108</v>
      </c>
      <c r="CH4" s="182"/>
      <c r="CI4" s="186" t="s">
        <v>83</v>
      </c>
      <c r="CJ4" s="186"/>
      <c r="CK4" s="182" t="s">
        <v>109</v>
      </c>
      <c r="CL4" s="182"/>
      <c r="CM4" s="74" t="s">
        <v>54</v>
      </c>
    </row>
    <row r="5" spans="1:98" ht="25.15" customHeight="1" thickBot="1" x14ac:dyDescent="0.3">
      <c r="A5" s="192"/>
      <c r="B5" s="99"/>
      <c r="C5" s="100" t="s">
        <v>53</v>
      </c>
      <c r="D5" s="101" t="s">
        <v>52</v>
      </c>
      <c r="E5" s="100" t="s">
        <v>53</v>
      </c>
      <c r="F5" s="100" t="s">
        <v>52</v>
      </c>
      <c r="G5" s="100" t="s">
        <v>53</v>
      </c>
      <c r="H5" s="100" t="s">
        <v>52</v>
      </c>
      <c r="I5" s="100" t="s">
        <v>53</v>
      </c>
      <c r="J5" s="100" t="s">
        <v>52</v>
      </c>
      <c r="K5" s="102" t="s">
        <v>53</v>
      </c>
      <c r="L5" s="102" t="s">
        <v>52</v>
      </c>
      <c r="M5" s="103" t="s">
        <v>53</v>
      </c>
      <c r="N5" s="103" t="s">
        <v>52</v>
      </c>
      <c r="O5" s="104" t="s">
        <v>53</v>
      </c>
      <c r="P5" s="104" t="s">
        <v>52</v>
      </c>
      <c r="Q5" s="103" t="s">
        <v>53</v>
      </c>
      <c r="R5" s="103" t="s">
        <v>52</v>
      </c>
      <c r="S5" s="105" t="s">
        <v>51</v>
      </c>
      <c r="T5" s="106"/>
      <c r="U5" s="100" t="s">
        <v>53</v>
      </c>
      <c r="V5" s="101" t="s">
        <v>52</v>
      </c>
      <c r="W5" s="100" t="s">
        <v>53</v>
      </c>
      <c r="X5" s="100" t="s">
        <v>52</v>
      </c>
      <c r="Y5" s="100" t="s">
        <v>53</v>
      </c>
      <c r="Z5" s="100" t="s">
        <v>52</v>
      </c>
      <c r="AA5" s="100" t="s">
        <v>53</v>
      </c>
      <c r="AB5" s="100" t="s">
        <v>52</v>
      </c>
      <c r="AC5" s="102" t="s">
        <v>53</v>
      </c>
      <c r="AD5" s="102" t="s">
        <v>52</v>
      </c>
      <c r="AE5" s="103" t="s">
        <v>53</v>
      </c>
      <c r="AF5" s="103" t="s">
        <v>52</v>
      </c>
      <c r="AG5" s="104" t="s">
        <v>53</v>
      </c>
      <c r="AH5" s="104" t="s">
        <v>52</v>
      </c>
      <c r="AI5" s="103" t="s">
        <v>53</v>
      </c>
      <c r="AJ5" s="103" t="s">
        <v>52</v>
      </c>
      <c r="AK5" s="105" t="s">
        <v>51</v>
      </c>
      <c r="AL5" s="106"/>
      <c r="AM5" s="100" t="s">
        <v>53</v>
      </c>
      <c r="AN5" s="101" t="s">
        <v>52</v>
      </c>
      <c r="AO5" s="100" t="s">
        <v>53</v>
      </c>
      <c r="AP5" s="100" t="s">
        <v>52</v>
      </c>
      <c r="AQ5" s="100" t="s">
        <v>53</v>
      </c>
      <c r="AR5" s="100" t="s">
        <v>52</v>
      </c>
      <c r="AS5" s="100" t="s">
        <v>53</v>
      </c>
      <c r="AT5" s="100" t="s">
        <v>52</v>
      </c>
      <c r="AU5" s="102" t="s">
        <v>53</v>
      </c>
      <c r="AV5" s="102" t="s">
        <v>52</v>
      </c>
      <c r="AW5" s="103" t="s">
        <v>53</v>
      </c>
      <c r="AX5" s="103" t="s">
        <v>52</v>
      </c>
      <c r="AY5" s="104" t="s">
        <v>53</v>
      </c>
      <c r="AZ5" s="104" t="s">
        <v>52</v>
      </c>
      <c r="BA5" s="103" t="s">
        <v>53</v>
      </c>
      <c r="BB5" s="103" t="s">
        <v>52</v>
      </c>
      <c r="BC5" s="105"/>
      <c r="BD5" s="107"/>
      <c r="BE5" s="100" t="s">
        <v>53</v>
      </c>
      <c r="BF5" s="101" t="s">
        <v>52</v>
      </c>
      <c r="BG5" s="100" t="s">
        <v>53</v>
      </c>
      <c r="BH5" s="100" t="s">
        <v>52</v>
      </c>
      <c r="BI5" s="100" t="s">
        <v>53</v>
      </c>
      <c r="BJ5" s="100" t="s">
        <v>52</v>
      </c>
      <c r="BK5" s="100" t="s">
        <v>53</v>
      </c>
      <c r="BL5" s="100" t="s">
        <v>52</v>
      </c>
      <c r="BM5" s="102" t="s">
        <v>53</v>
      </c>
      <c r="BN5" s="102" t="s">
        <v>52</v>
      </c>
      <c r="BO5" s="103" t="s">
        <v>53</v>
      </c>
      <c r="BP5" s="103" t="s">
        <v>52</v>
      </c>
      <c r="BQ5" s="104" t="s">
        <v>53</v>
      </c>
      <c r="BR5" s="104" t="s">
        <v>52</v>
      </c>
      <c r="BS5" s="103" t="s">
        <v>53</v>
      </c>
      <c r="BT5" s="103" t="s">
        <v>52</v>
      </c>
      <c r="BU5" s="108" t="s">
        <v>51</v>
      </c>
      <c r="BV5" s="107"/>
      <c r="BW5" s="100" t="s">
        <v>53</v>
      </c>
      <c r="BX5" s="101" t="s">
        <v>52</v>
      </c>
      <c r="BY5" s="100" t="s">
        <v>53</v>
      </c>
      <c r="BZ5" s="100" t="s">
        <v>52</v>
      </c>
      <c r="CA5" s="100" t="s">
        <v>53</v>
      </c>
      <c r="CB5" s="100" t="s">
        <v>52</v>
      </c>
      <c r="CC5" s="100" t="s">
        <v>53</v>
      </c>
      <c r="CD5" s="100" t="s">
        <v>52</v>
      </c>
      <c r="CE5" s="102" t="s">
        <v>53</v>
      </c>
      <c r="CF5" s="102" t="s">
        <v>52</v>
      </c>
      <c r="CG5" s="103" t="s">
        <v>53</v>
      </c>
      <c r="CH5" s="103" t="s">
        <v>52</v>
      </c>
      <c r="CI5" s="104" t="s">
        <v>53</v>
      </c>
      <c r="CJ5" s="104" t="s">
        <v>52</v>
      </c>
      <c r="CK5" s="103" t="s">
        <v>53</v>
      </c>
      <c r="CL5" s="103" t="s">
        <v>52</v>
      </c>
      <c r="CM5" s="108" t="s">
        <v>51</v>
      </c>
    </row>
    <row r="6" spans="1:98" ht="15.75" x14ac:dyDescent="0.25">
      <c r="A6" s="89">
        <v>1</v>
      </c>
      <c r="B6" s="90">
        <v>2</v>
      </c>
      <c r="C6" s="91">
        <v>3</v>
      </c>
      <c r="D6" s="91">
        <v>4</v>
      </c>
      <c r="E6" s="91"/>
      <c r="F6" s="91"/>
      <c r="G6" s="91"/>
      <c r="H6" s="91"/>
      <c r="I6" s="91"/>
      <c r="J6" s="91"/>
      <c r="K6" s="92">
        <v>5</v>
      </c>
      <c r="L6" s="92">
        <v>6</v>
      </c>
      <c r="M6" s="93"/>
      <c r="N6" s="93"/>
      <c r="O6" s="94"/>
      <c r="P6" s="94"/>
      <c r="Q6" s="94"/>
      <c r="R6" s="94"/>
      <c r="S6" s="95">
        <v>7</v>
      </c>
      <c r="T6" s="96"/>
      <c r="U6" s="91">
        <v>8</v>
      </c>
      <c r="V6" s="91">
        <v>9</v>
      </c>
      <c r="W6" s="91" t="s">
        <v>70</v>
      </c>
      <c r="X6" s="91"/>
      <c r="Y6" s="91" t="s">
        <v>73</v>
      </c>
      <c r="Z6" s="91"/>
      <c r="AA6" s="91" t="s">
        <v>73</v>
      </c>
      <c r="AB6" s="91"/>
      <c r="AC6" s="92">
        <v>10</v>
      </c>
      <c r="AD6" s="92">
        <v>11</v>
      </c>
      <c r="AE6" s="93"/>
      <c r="AF6" s="93"/>
      <c r="AG6" s="94"/>
      <c r="AH6" s="94"/>
      <c r="AI6" s="94"/>
      <c r="AJ6" s="94"/>
      <c r="AK6" s="95">
        <v>12</v>
      </c>
      <c r="AL6" s="96"/>
      <c r="AM6" s="91">
        <v>13</v>
      </c>
      <c r="AN6" s="91">
        <v>14</v>
      </c>
      <c r="AO6" s="91" t="s">
        <v>71</v>
      </c>
      <c r="AP6" s="91"/>
      <c r="AQ6" s="91" t="s">
        <v>72</v>
      </c>
      <c r="AR6" s="91"/>
      <c r="AS6" s="91" t="s">
        <v>72</v>
      </c>
      <c r="AT6" s="91"/>
      <c r="AU6" s="92">
        <v>15</v>
      </c>
      <c r="AV6" s="92">
        <v>16</v>
      </c>
      <c r="AW6" s="93"/>
      <c r="AX6" s="93"/>
      <c r="AY6" s="94"/>
      <c r="AZ6" s="94">
        <v>17</v>
      </c>
      <c r="BA6" s="94"/>
      <c r="BB6" s="94"/>
      <c r="BC6" s="95"/>
      <c r="BD6" s="97"/>
      <c r="BE6" s="91">
        <v>18</v>
      </c>
      <c r="BF6" s="91">
        <v>19</v>
      </c>
      <c r="BG6" s="91" t="s">
        <v>74</v>
      </c>
      <c r="BH6" s="91"/>
      <c r="BI6" s="91" t="s">
        <v>75</v>
      </c>
      <c r="BJ6" s="91"/>
      <c r="BK6" s="91" t="s">
        <v>75</v>
      </c>
      <c r="BL6" s="91"/>
      <c r="BM6" s="92">
        <v>20</v>
      </c>
      <c r="BN6" s="92">
        <v>21</v>
      </c>
      <c r="BO6" s="93"/>
      <c r="BP6" s="93"/>
      <c r="BQ6" s="94"/>
      <c r="BR6" s="94"/>
      <c r="BS6" s="160"/>
      <c r="BT6" s="160"/>
      <c r="BU6" s="98">
        <v>22</v>
      </c>
      <c r="BV6" s="97"/>
      <c r="BW6" s="91">
        <v>18</v>
      </c>
      <c r="BX6" s="91">
        <v>19</v>
      </c>
      <c r="BY6" s="91" t="s">
        <v>74</v>
      </c>
      <c r="BZ6" s="91"/>
      <c r="CA6" s="91" t="s">
        <v>75</v>
      </c>
      <c r="CB6" s="91"/>
      <c r="CC6" s="91" t="s">
        <v>75</v>
      </c>
      <c r="CD6" s="91"/>
      <c r="CE6" s="92">
        <v>20</v>
      </c>
      <c r="CF6" s="92">
        <v>21</v>
      </c>
      <c r="CG6" s="93"/>
      <c r="CH6" s="93"/>
      <c r="CI6" s="94"/>
      <c r="CJ6" s="94"/>
      <c r="CK6" s="160"/>
      <c r="CL6" s="160"/>
      <c r="CM6" s="98">
        <v>22</v>
      </c>
    </row>
    <row r="7" spans="1:98" ht="18.75" x14ac:dyDescent="0.3">
      <c r="A7" s="79">
        <v>1</v>
      </c>
      <c r="B7" s="117" t="s">
        <v>50</v>
      </c>
      <c r="C7" s="49">
        <f>C8+C15+C16+C21</f>
        <v>492158.6384148486</v>
      </c>
      <c r="D7" s="49">
        <f>F7+H7+J7</f>
        <v>792.43045797086563</v>
      </c>
      <c r="E7" s="49">
        <f>E8+E15+E16+E21</f>
        <v>424388.62373785052</v>
      </c>
      <c r="F7" s="49">
        <f t="shared" ref="F7:F15" si="0">E7/$F$50</f>
        <v>654.23824953889175</v>
      </c>
      <c r="G7" s="49">
        <f>G8+G15+G16+G21</f>
        <v>63639.06392204242</v>
      </c>
      <c r="H7" s="49">
        <f t="shared" ref="H7:H15" si="1">G7/$H$50</f>
        <v>129.76864219147828</v>
      </c>
      <c r="I7" s="49">
        <f>I8+I15+I16+I21</f>
        <v>4130.950754955632</v>
      </c>
      <c r="J7" s="49">
        <f t="shared" ref="J7:R7" si="2">J8+J15+J16+J21</f>
        <v>8.4235662404955445</v>
      </c>
      <c r="K7" s="49">
        <f t="shared" si="2"/>
        <v>489123.5884149138</v>
      </c>
      <c r="L7" s="49">
        <f t="shared" si="2"/>
        <v>786.69369473321728</v>
      </c>
      <c r="M7" s="49">
        <f t="shared" si="2"/>
        <v>423479.91373785055</v>
      </c>
      <c r="N7" s="49">
        <f t="shared" si="2"/>
        <v>652.83738060300414</v>
      </c>
      <c r="O7" s="49">
        <f t="shared" si="2"/>
        <v>61512.72392210758</v>
      </c>
      <c r="P7" s="49">
        <f t="shared" si="2"/>
        <v>125.43274788971753</v>
      </c>
      <c r="Q7" s="49">
        <f t="shared" si="2"/>
        <v>4130.950754955632</v>
      </c>
      <c r="R7" s="49">
        <f t="shared" si="2"/>
        <v>8.4235662404955445</v>
      </c>
      <c r="S7" s="52">
        <f t="shared" ref="S7:S19" si="3">IFERROR(L7/D7-1,0)</f>
        <v>-7.2394532289157265E-3</v>
      </c>
      <c r="T7" s="53"/>
      <c r="U7" s="31">
        <f t="shared" ref="U7:V9" si="4">W7+Y7+AA7</f>
        <v>378390.13334265782</v>
      </c>
      <c r="V7" s="31">
        <f t="shared" si="4"/>
        <v>782.87161175435119</v>
      </c>
      <c r="W7" s="31">
        <f>W8+W15+W16+W21</f>
        <v>326278.7007723311</v>
      </c>
      <c r="X7" s="31">
        <f>W7/X$50</f>
        <v>644.67950820947351</v>
      </c>
      <c r="Y7" s="31">
        <f>Y8+Y15+Y16+Y21</f>
        <v>48934.955055969891</v>
      </c>
      <c r="Z7" s="31">
        <f t="shared" ref="Z7:Z15" si="5">Y7/Z$50</f>
        <v>129.76853720020716</v>
      </c>
      <c r="AA7" s="31">
        <f>AA8+AA15+AA16+AA21</f>
        <v>3176.4775143568304</v>
      </c>
      <c r="AB7" s="31">
        <f t="shared" ref="AB7:AB15" si="6">AA7/AB$50</f>
        <v>8.42356634467059</v>
      </c>
      <c r="AC7" s="31">
        <f>AE7+AG7</f>
        <v>372964.86222830095</v>
      </c>
      <c r="AD7" s="31">
        <f>AF7+AH7</f>
        <v>768.9514252811656</v>
      </c>
      <c r="AE7" s="32">
        <f>AE8+AE15+AE16+AE21</f>
        <v>325588.08117233106</v>
      </c>
      <c r="AF7" s="32">
        <f t="shared" ref="AF7:AF48" si="7">AE7/AF$50</f>
        <v>643.31494379557239</v>
      </c>
      <c r="AG7" s="31">
        <f>AG8+AG15+AG16+AG21</f>
        <v>47376.781055969899</v>
      </c>
      <c r="AH7" s="31">
        <f t="shared" ref="AH7:AJ7" si="8">AH8+AH15+AH16+AH21</f>
        <v>125.63648148559325</v>
      </c>
      <c r="AI7" s="31">
        <f t="shared" si="8"/>
        <v>3176.4775143568304</v>
      </c>
      <c r="AJ7" s="31">
        <f t="shared" si="8"/>
        <v>8.4235663446705917</v>
      </c>
      <c r="AK7" s="52">
        <f t="shared" ref="AK7:AK48" si="9">IFERROR(AD7/V7-1,"")</f>
        <v>-1.7780931463323379E-2</v>
      </c>
      <c r="AL7" s="53"/>
      <c r="AM7" s="31">
        <f>AO7+AQ7+AS7</f>
        <v>72077.491206031409</v>
      </c>
      <c r="AN7" s="31">
        <f>AP7+AR7+AT7</f>
        <v>841.84300084648521</v>
      </c>
      <c r="AO7" s="31">
        <f>AO8+AO15+AO16+AO21</f>
        <v>62289.941269051888</v>
      </c>
      <c r="AP7" s="31">
        <f>AO7/AP$50</f>
        <v>703.65056231721064</v>
      </c>
      <c r="AQ7" s="31">
        <f>AQ8+AQ15+AQ16+AQ21</f>
        <v>9190.9465605317982</v>
      </c>
      <c r="AR7" s="31">
        <f>AQ7/AR$50</f>
        <v>129.76887226836487</v>
      </c>
      <c r="AS7" s="31">
        <f>AS8+AS15+AS16+AS21</f>
        <v>596.60337644771903</v>
      </c>
      <c r="AT7" s="31">
        <f t="shared" ref="AT7:BB7" si="10">AT8+AT15+AT16+AT21</f>
        <v>8.4235662609096504</v>
      </c>
      <c r="AU7" s="31">
        <f t="shared" si="10"/>
        <v>71500.359506031411</v>
      </c>
      <c r="AV7" s="31">
        <f t="shared" si="10"/>
        <v>834.12285870857124</v>
      </c>
      <c r="AW7" s="31">
        <f t="shared" si="10"/>
        <v>62108.199269051889</v>
      </c>
      <c r="AX7" s="31">
        <f t="shared" si="10"/>
        <v>701.59753645314242</v>
      </c>
      <c r="AY7" s="31">
        <f t="shared" si="10"/>
        <v>8795.5568605317985</v>
      </c>
      <c r="AZ7" s="31">
        <f t="shared" si="10"/>
        <v>124.18628345255541</v>
      </c>
      <c r="BA7" s="31">
        <f t="shared" si="10"/>
        <v>596.60337644771903</v>
      </c>
      <c r="BB7" s="31">
        <f t="shared" si="10"/>
        <v>8.4235662609096504</v>
      </c>
      <c r="BC7" s="52">
        <f t="shared" ref="BC7:BC10" si="11">IFERROR(AV7/AN7-1,"")</f>
        <v>-9.1705248248797888E-3</v>
      </c>
      <c r="BD7" s="54"/>
      <c r="BE7" s="31">
        <f>BG7+BI7+BK7</f>
        <v>41387.076781130323</v>
      </c>
      <c r="BF7" s="31">
        <f>BH7+BJ7+BL7</f>
        <v>801.48909458767389</v>
      </c>
      <c r="BG7" s="31">
        <f>BG8+BG15+BG16+BG21</f>
        <v>35562.021814829655</v>
      </c>
      <c r="BH7" s="31">
        <f t="shared" ref="BH7:BH15" si="12">BG7/BH$50</f>
        <v>663.29631721424028</v>
      </c>
      <c r="BI7" s="31">
        <f>BI8+BI15+BI16+BI21</f>
        <v>5469.9877025096785</v>
      </c>
      <c r="BJ7" s="31">
        <f t="shared" ref="BJ7:BJ15" si="13">BI7/BJ$50</f>
        <v>129.76921199567653</v>
      </c>
      <c r="BK7" s="31">
        <f>BK8+BK15+BK16+BK21</f>
        <v>355.06726379098905</v>
      </c>
      <c r="BL7" s="31">
        <f t="shared" ref="BL7:BT7" si="14">BL8+BL15+BL16+BL21</f>
        <v>8.4235653777571038</v>
      </c>
      <c r="BM7" s="31">
        <f t="shared" si="14"/>
        <v>41177.952081194962</v>
      </c>
      <c r="BN7" s="31">
        <f t="shared" si="14"/>
        <v>796.71221046800565</v>
      </c>
      <c r="BO7" s="31">
        <f t="shared" si="14"/>
        <v>35525.673414829653</v>
      </c>
      <c r="BP7" s="31">
        <f t="shared" si="14"/>
        <v>662.61835351515208</v>
      </c>
      <c r="BQ7" s="31">
        <f t="shared" si="14"/>
        <v>5297.211402574324</v>
      </c>
      <c r="BR7" s="31">
        <f t="shared" si="14"/>
        <v>125.67029157509631</v>
      </c>
      <c r="BS7" s="31">
        <f t="shared" si="14"/>
        <v>355.06726379098905</v>
      </c>
      <c r="BT7" s="31">
        <f t="shared" si="14"/>
        <v>8.4235653777571038</v>
      </c>
      <c r="BU7" s="76">
        <f>IFERROR(BN7/BF7-1,"")</f>
        <v>-5.9600113737363625E-3</v>
      </c>
      <c r="BV7" s="54"/>
      <c r="BW7" s="31">
        <f>BY7+CA7+CC7</f>
        <v>303.93708502914745</v>
      </c>
      <c r="BX7" s="31">
        <f>BZ7+CB7+CD7</f>
        <v>740.93002552116695</v>
      </c>
      <c r="BY7" s="31">
        <f>BY8+BY15+BY16+BY21</f>
        <v>257.95988163800001</v>
      </c>
      <c r="BZ7" s="31">
        <f t="shared" ref="BZ7:BZ15" si="15">BY7/BZ$50</f>
        <v>602.74</v>
      </c>
      <c r="CA7" s="31">
        <f>CA8+CA15+CA16+CA21</f>
        <v>43.17460303105473</v>
      </c>
      <c r="CB7" s="31">
        <f t="shared" ref="CB7:CB15" si="16">CA7/CB$50</f>
        <v>129.76647239654574</v>
      </c>
      <c r="CC7" s="31">
        <f>CC8+CC15+CC16+CC21</f>
        <v>2.802600360092725</v>
      </c>
      <c r="CD7" s="31">
        <f t="shared" ref="CD7:CD15" si="17">CC7/CD$50</f>
        <v>8.4235531246212165</v>
      </c>
      <c r="CE7" s="31">
        <f>CG7+CI7+CK7</f>
        <v>303.93708502965774</v>
      </c>
      <c r="CF7" s="31">
        <f>CH7+CJ7+CL7</f>
        <v>740.93002552270059</v>
      </c>
      <c r="CG7" s="32">
        <f>CG8+CG15+CG16+CG21</f>
        <v>257.95988163800001</v>
      </c>
      <c r="CH7" s="32">
        <f t="shared" ref="CH7:CH45" si="18">CG7/CH$50</f>
        <v>602.74</v>
      </c>
      <c r="CI7" s="31">
        <f>CI8+CI15+CI16+CI21</f>
        <v>43.174603031564999</v>
      </c>
      <c r="CJ7" s="31">
        <f>CI7/CJ$50</f>
        <v>129.7664723980794</v>
      </c>
      <c r="CK7" s="161">
        <f>CK8+CK15+CK16+CK21</f>
        <v>2.802600360092725</v>
      </c>
      <c r="CL7" s="161">
        <f>CK7/CL$50</f>
        <v>8.4235531246212165</v>
      </c>
      <c r="CM7" s="76">
        <f>IFERROR(CF7/BX7-1,"")</f>
        <v>2.0698998071111419E-12</v>
      </c>
      <c r="CN7" s="140"/>
      <c r="CO7" s="140"/>
      <c r="CP7" s="140"/>
      <c r="CQ7" s="140"/>
    </row>
    <row r="8" spans="1:98" ht="19.5" customHeight="1" x14ac:dyDescent="0.3">
      <c r="A8" s="79" t="s">
        <v>49</v>
      </c>
      <c r="B8" s="117" t="s">
        <v>48</v>
      </c>
      <c r="C8" s="49">
        <f>C9+C10+C11+C12+C13+C14</f>
        <v>423752.54202876252</v>
      </c>
      <c r="D8" s="49">
        <f t="shared" ref="D8:D38" si="19">F8+H8+J8</f>
        <v>663.42855102071587</v>
      </c>
      <c r="E8" s="119">
        <f>E9+E10+E11+E12+E13+E14</f>
        <v>403309.91529760946</v>
      </c>
      <c r="F8" s="119">
        <f t="shared" si="0"/>
        <v>621.74327549594352</v>
      </c>
      <c r="G8" s="119">
        <f>G9+G10+G11+G12+G13+G14</f>
        <v>20401.174125952988</v>
      </c>
      <c r="H8" s="119">
        <f t="shared" si="1"/>
        <v>41.600748066940952</v>
      </c>
      <c r="I8" s="49">
        <f>I9+I10+I11+I12+I13+I14</f>
        <v>41.452605200000008</v>
      </c>
      <c r="J8" s="49">
        <f t="shared" ref="J8:R8" si="20">J9+J10+J11+J12+J13+J14</f>
        <v>8.4527457831450326E-2</v>
      </c>
      <c r="K8" s="49">
        <f t="shared" si="20"/>
        <v>422143.0920287625</v>
      </c>
      <c r="L8" s="49">
        <f t="shared" si="20"/>
        <v>660.5987786295442</v>
      </c>
      <c r="M8" s="49">
        <f t="shared" si="20"/>
        <v>402401.2052976095</v>
      </c>
      <c r="N8" s="49">
        <f t="shared" si="20"/>
        <v>620.34240656005591</v>
      </c>
      <c r="O8" s="49">
        <f t="shared" si="20"/>
        <v>19700.43412595299</v>
      </c>
      <c r="P8" s="49">
        <f t="shared" si="20"/>
        <v>40.171844611656788</v>
      </c>
      <c r="Q8" s="49">
        <f t="shared" si="20"/>
        <v>41.452605200000008</v>
      </c>
      <c r="R8" s="49">
        <f t="shared" si="20"/>
        <v>8.4527457831450326E-2</v>
      </c>
      <c r="S8" s="55">
        <f t="shared" si="3"/>
        <v>-4.2653762591584599E-3</v>
      </c>
      <c r="T8" s="56"/>
      <c r="U8" s="33">
        <f t="shared" si="4"/>
        <v>326644.00910485542</v>
      </c>
      <c r="V8" s="33">
        <f t="shared" si="4"/>
        <v>656.02757070100324</v>
      </c>
      <c r="W8" s="119">
        <f>W9+W10+W11+W12+W13+W14</f>
        <v>310924.73574681085</v>
      </c>
      <c r="X8" s="34">
        <f>W8/X$50</f>
        <v>614.34229466078807</v>
      </c>
      <c r="Y8" s="33">
        <f t="shared" ref="Y8:AD8" si="21">Y9+Y10+Y11+Y12+Y13+Y14</f>
        <v>15687.398548553976</v>
      </c>
      <c r="Z8" s="33">
        <f t="shared" si="21"/>
        <v>41.600748581338493</v>
      </c>
      <c r="AA8" s="33">
        <f t="shared" si="21"/>
        <v>31.874809490548607</v>
      </c>
      <c r="AB8" s="33">
        <f t="shared" si="21"/>
        <v>8.4527458876641051E-2</v>
      </c>
      <c r="AC8" s="33">
        <f t="shared" si="21"/>
        <v>325393.13550485531</v>
      </c>
      <c r="AD8" s="33">
        <f t="shared" si="21"/>
        <v>653.17729240512517</v>
      </c>
      <c r="AE8" s="36">
        <f>AE9+AE10+AE11+AE12+AE13+AE14</f>
        <v>310234.11614681082</v>
      </c>
      <c r="AF8" s="36">
        <f t="shared" si="7"/>
        <v>612.97773024688684</v>
      </c>
      <c r="AG8" s="37">
        <f t="shared" ref="AG8:AJ8" si="22">AG9+AG10+AG11+AG12+AG13+AG14</f>
        <v>15127.144548553977</v>
      </c>
      <c r="AH8" s="37">
        <f t="shared" si="22"/>
        <v>40.115034699361708</v>
      </c>
      <c r="AI8" s="37">
        <f t="shared" si="22"/>
        <v>31.874809490548607</v>
      </c>
      <c r="AJ8" s="37">
        <f t="shared" si="22"/>
        <v>8.4527458876641051E-2</v>
      </c>
      <c r="AK8" s="55">
        <f t="shared" si="9"/>
        <v>-4.3447538231241589E-3</v>
      </c>
      <c r="AL8" s="56"/>
      <c r="AM8" s="33">
        <f>AO8+AQ8+AS8</f>
        <v>60504.271621950342</v>
      </c>
      <c r="AN8" s="33">
        <f>AP8+AR8+AT8</f>
        <v>691.81304007491963</v>
      </c>
      <c r="AO8" s="34">
        <f>AO9+AO10+AO11+AO12+AO13+AO14</f>
        <v>57551.890716268746</v>
      </c>
      <c r="AP8" s="34">
        <f t="shared" ref="AP8:AS8" si="23">AP9+AP10+AP11+AP12+AP13+AP14</f>
        <v>650.12776444920792</v>
      </c>
      <c r="AQ8" s="34">
        <f t="shared" si="23"/>
        <v>2946.3942053571809</v>
      </c>
      <c r="AR8" s="34">
        <f t="shared" si="23"/>
        <v>41.600748167675484</v>
      </c>
      <c r="AS8" s="34">
        <f t="shared" si="23"/>
        <v>5.9867003244125154</v>
      </c>
      <c r="AT8" s="34">
        <f t="shared" ref="AT8:BB8" si="24">AT9+AT10+AT11+AT12+AT13+AT14</f>
        <v>8.452745803613014E-2</v>
      </c>
      <c r="AU8" s="34">
        <f t="shared" si="24"/>
        <v>60212.259921950339</v>
      </c>
      <c r="AV8" s="34">
        <f t="shared" si="24"/>
        <v>688.11856608962466</v>
      </c>
      <c r="AW8" s="34">
        <f t="shared" si="24"/>
        <v>57370.148716268748</v>
      </c>
      <c r="AX8" s="34">
        <f t="shared" si="24"/>
        <v>648.0747385851397</v>
      </c>
      <c r="AY8" s="34">
        <f t="shared" si="24"/>
        <v>2836.1245053571811</v>
      </c>
      <c r="AZ8" s="34">
        <f t="shared" si="24"/>
        <v>40.043827504485066</v>
      </c>
      <c r="BA8" s="34">
        <f t="shared" si="24"/>
        <v>5.9867003244125154</v>
      </c>
      <c r="BB8" s="34">
        <f t="shared" si="24"/>
        <v>8.452745803613014E-2</v>
      </c>
      <c r="BC8" s="55">
        <f t="shared" si="11"/>
        <v>-5.340278039417834E-3</v>
      </c>
      <c r="BD8" s="54"/>
      <c r="BE8" s="33">
        <f>BG8+BI8+BK8</f>
        <v>36332.432333893485</v>
      </c>
      <c r="BF8" s="33">
        <f>BH8+BJ8+BL8</f>
        <v>686.57797393607495</v>
      </c>
      <c r="BG8" s="34">
        <f t="shared" ref="BG8" si="25">BG9+BG10+BG11+BG12+BG13+BG14</f>
        <v>34575.328952891919</v>
      </c>
      <c r="BH8" s="34">
        <f t="shared" si="12"/>
        <v>644.89270267981692</v>
      </c>
      <c r="BI8" s="34">
        <f t="shared" ref="BI8:BK8" si="26">BI9+BI10+BI11+BI12+BI13+BI14</f>
        <v>1753.5404087032291</v>
      </c>
      <c r="BJ8" s="34">
        <f t="shared" si="13"/>
        <v>41.600743807082075</v>
      </c>
      <c r="BK8" s="34">
        <f t="shared" si="26"/>
        <v>3.5629722983321739</v>
      </c>
      <c r="BL8" s="34">
        <f t="shared" ref="BL8:BT8" si="27">BL9+BL10+BL11+BL12+BL13+BL14</f>
        <v>8.4527449175955921E-2</v>
      </c>
      <c r="BM8" s="34">
        <f t="shared" si="27"/>
        <v>36265.867633893467</v>
      </c>
      <c r="BN8" s="34">
        <f t="shared" si="27"/>
        <v>685.1831630238521</v>
      </c>
      <c r="BO8" s="34">
        <f t="shared" si="27"/>
        <v>34538.980552891917</v>
      </c>
      <c r="BP8" s="34">
        <f t="shared" si="27"/>
        <v>644.21473898072873</v>
      </c>
      <c r="BQ8" s="34">
        <f t="shared" si="27"/>
        <v>1723.3241087032288</v>
      </c>
      <c r="BR8" s="34">
        <f t="shared" si="27"/>
        <v>40.883896593947398</v>
      </c>
      <c r="BS8" s="34">
        <f t="shared" si="27"/>
        <v>3.5629722983321739</v>
      </c>
      <c r="BT8" s="34">
        <f t="shared" si="27"/>
        <v>8.4527449175955921E-2</v>
      </c>
      <c r="BU8" s="77">
        <f t="shared" ref="BU8:BU10" si="28">IFERROR(BN8/BF8-1,"")</f>
        <v>-2.031540429743961E-3</v>
      </c>
      <c r="BV8" s="54"/>
      <c r="BW8" s="33">
        <f>BY8+CA8+CC8</f>
        <v>271.82896806330876</v>
      </c>
      <c r="BX8" s="33">
        <f>BZ8+CB8+CD8</f>
        <v>644.42521061978516</v>
      </c>
      <c r="BY8" s="34">
        <f>BY9+BY10+BY11+BY12+BY13+BY14</f>
        <v>257.95988163800001</v>
      </c>
      <c r="BZ8" s="34">
        <f t="shared" si="15"/>
        <v>602.74</v>
      </c>
      <c r="CA8" s="34">
        <f t="shared" ref="CA8:CC8" si="29">CA9+CA10+CA11+CA12+CA13+CA14</f>
        <v>13.840963338602023</v>
      </c>
      <c r="CB8" s="34">
        <f t="shared" si="16"/>
        <v>41.600683293565034</v>
      </c>
      <c r="CC8" s="34">
        <f t="shared" si="29"/>
        <v>2.8123086706704076E-2</v>
      </c>
      <c r="CD8" s="34">
        <f t="shared" si="17"/>
        <v>8.4527326220143889E-2</v>
      </c>
      <c r="CE8" s="35">
        <f t="shared" ref="CE8:CE47" si="30">CG8+CI8</f>
        <v>271.80084497660204</v>
      </c>
      <c r="CF8" s="35">
        <f>CH8+CJ8+CL8</f>
        <v>644.42521061978516</v>
      </c>
      <c r="CG8" s="36">
        <f>CG9+CG10+CG11+CG12+CG13+CG14</f>
        <v>257.95988163800001</v>
      </c>
      <c r="CH8" s="36">
        <f t="shared" si="18"/>
        <v>602.74</v>
      </c>
      <c r="CI8" s="37">
        <f>CI9+CI10+CI11+CI12+CI13+CI14</f>
        <v>13.840963338602023</v>
      </c>
      <c r="CJ8" s="37">
        <f>CI8/CJ$50</f>
        <v>41.600683293565034</v>
      </c>
      <c r="CK8" s="162">
        <f>CK9+CK10+CK11+CK12+CK13+CK14</f>
        <v>2.8123086706704076E-2</v>
      </c>
      <c r="CL8" s="162">
        <f>CK8/CL$50</f>
        <v>8.4527326220143889E-2</v>
      </c>
      <c r="CM8" s="77">
        <f t="shared" ref="CM8:CM10" si="31">IFERROR(CF8/BX8-1,"")</f>
        <v>0</v>
      </c>
      <c r="CN8" s="140"/>
      <c r="CO8" s="140"/>
      <c r="CP8" s="140"/>
      <c r="CQ8" s="140"/>
    </row>
    <row r="9" spans="1:98" ht="23.25" customHeight="1" x14ac:dyDescent="0.3">
      <c r="A9" s="75" t="s">
        <v>47</v>
      </c>
      <c r="B9" s="48" t="s">
        <v>46</v>
      </c>
      <c r="C9" s="49">
        <f t="shared" ref="C9:C15" si="32">U9+AM9+BE9+BW9</f>
        <v>73871.119286479967</v>
      </c>
      <c r="D9" s="49">
        <f t="shared" si="19"/>
        <v>113.87984755057633</v>
      </c>
      <c r="E9" s="119">
        <f t="shared" ref="E9:E15" si="33">W9+AO9+BG9+BY9</f>
        <v>73871.119286479967</v>
      </c>
      <c r="F9" s="119">
        <f t="shared" si="0"/>
        <v>113.87984755057633</v>
      </c>
      <c r="G9" s="119">
        <f t="shared" ref="G9:G15" si="34">Y9+AQ9+BI9+CA9</f>
        <v>0</v>
      </c>
      <c r="H9" s="119">
        <f t="shared" si="1"/>
        <v>0</v>
      </c>
      <c r="I9" s="119">
        <f>AA9+AS9+BK9+CC9</f>
        <v>0</v>
      </c>
      <c r="J9" s="119">
        <f t="shared" ref="J9:J15" si="35">I9/$H$50</f>
        <v>0</v>
      </c>
      <c r="K9" s="35">
        <f>M9+O9+Q9</f>
        <v>73290.689286479974</v>
      </c>
      <c r="L9" s="35">
        <f>N9+P9+R9</f>
        <v>112.98505564066306</v>
      </c>
      <c r="M9" s="38">
        <f>AE9+AW9+BO9+CG9</f>
        <v>73290.689286479974</v>
      </c>
      <c r="N9" s="38">
        <f t="shared" ref="N9:N15" si="36">M9/$N$50</f>
        <v>112.98505564066306</v>
      </c>
      <c r="O9" s="37">
        <f t="shared" ref="O9:O15" si="37">AG9+AY9+BQ9+CI9</f>
        <v>0</v>
      </c>
      <c r="P9" s="37">
        <f t="shared" ref="P9:P15" si="38">O9/$P$50</f>
        <v>0</v>
      </c>
      <c r="Q9" s="37"/>
      <c r="R9" s="37"/>
      <c r="S9" s="55">
        <f t="shared" si="3"/>
        <v>-7.8573332258446982E-3</v>
      </c>
      <c r="T9" s="56"/>
      <c r="U9" s="33">
        <f t="shared" si="4"/>
        <v>53393.840873184898</v>
      </c>
      <c r="V9" s="33">
        <f t="shared" si="4"/>
        <v>105.49850478765531</v>
      </c>
      <c r="W9" s="119">
        <f>53393.8408731849</f>
        <v>53393.840873184898</v>
      </c>
      <c r="X9" s="34">
        <f t="shared" ref="X9:X15" si="39">W9/X$50</f>
        <v>105.49850478765531</v>
      </c>
      <c r="Y9" s="34"/>
      <c r="Z9" s="34">
        <f t="shared" si="5"/>
        <v>0</v>
      </c>
      <c r="AA9" s="34"/>
      <c r="AB9" s="34">
        <f t="shared" si="6"/>
        <v>0</v>
      </c>
      <c r="AC9" s="35">
        <f>AE9+AG9+AI9</f>
        <v>52952.714073184899</v>
      </c>
      <c r="AD9" s="35">
        <f>AF9+AH9+AJ9</f>
        <v>104.62690205107198</v>
      </c>
      <c r="AE9" s="38">
        <f>W9-(580.43 *0.76)</f>
        <v>52952.714073184899</v>
      </c>
      <c r="AF9" s="38">
        <f t="shared" si="7"/>
        <v>104.62690205107198</v>
      </c>
      <c r="AG9" s="37">
        <f>Y9</f>
        <v>0</v>
      </c>
      <c r="AH9" s="37">
        <f t="shared" ref="AH9:AH48" si="40">AG9/AH$50</f>
        <v>0</v>
      </c>
      <c r="AI9" s="37">
        <f>AA9</f>
        <v>0</v>
      </c>
      <c r="AJ9" s="37">
        <f>AI9/AJ$50</f>
        <v>0</v>
      </c>
      <c r="AK9" s="55">
        <f t="shared" si="9"/>
        <v>-8.2617544043649405E-3</v>
      </c>
      <c r="AL9" s="56"/>
      <c r="AM9" s="33">
        <f t="shared" ref="AM9:AM14" si="41">AO9+AQ9+AS9</f>
        <v>16947.736011744299</v>
      </c>
      <c r="AN9" s="33">
        <f t="shared" ref="AN9:AN14" si="42">AP9+AR9+AT9</f>
        <v>191.44798873959559</v>
      </c>
      <c r="AO9" s="34">
        <f>16947.7360117443</f>
        <v>16947.736011744299</v>
      </c>
      <c r="AP9" s="34">
        <f t="shared" ref="AP9:AP15" si="43">AO9/AP$50</f>
        <v>191.44798873959559</v>
      </c>
      <c r="AQ9" s="34"/>
      <c r="AR9" s="34">
        <f t="shared" ref="AR9:AR15" si="44">AQ9/AR$50</f>
        <v>0</v>
      </c>
      <c r="AS9" s="34"/>
      <c r="AT9" s="34">
        <f t="shared" ref="AT9:AT15" si="45">AS9/AT$50</f>
        <v>0</v>
      </c>
      <c r="AU9" s="35">
        <f>AW9+AY9+BA9</f>
        <v>16831.650011744299</v>
      </c>
      <c r="AV9" s="35">
        <f t="shared" ref="AV9:AV47" si="46">AX9+AZ9</f>
        <v>190.13663770100118</v>
      </c>
      <c r="AW9" s="38">
        <f>AO9-(580.43 *0.2)</f>
        <v>16831.650011744299</v>
      </c>
      <c r="AX9" s="38">
        <f t="shared" ref="AX9:AX47" si="47">AW9/AX$50</f>
        <v>190.13663770100118</v>
      </c>
      <c r="AY9" s="37">
        <f t="shared" ref="AY9:AY47" si="48">AQ9</f>
        <v>0</v>
      </c>
      <c r="AZ9" s="37">
        <f t="shared" ref="AZ9:AZ48" si="49">AY9/AZ$50</f>
        <v>0</v>
      </c>
      <c r="BA9" s="37">
        <f>AS9</f>
        <v>0</v>
      </c>
      <c r="BB9" s="37">
        <f>BA9/BB$50</f>
        <v>0</v>
      </c>
      <c r="BC9" s="55">
        <f>IFERROR(AV9/AN9-1,"")</f>
        <v>-6.84964646130648E-3</v>
      </c>
      <c r="BD9" s="54"/>
      <c r="BE9" s="33">
        <f t="shared" ref="BE9:BE14" si="50">BG9+BI9+BK9</f>
        <v>3529.5424015507701</v>
      </c>
      <c r="BF9" s="33">
        <f t="shared" ref="BF9:BF14" si="51">BH9+BJ9+BL9</f>
        <v>65.832378389235998</v>
      </c>
      <c r="BG9" s="34">
        <f>3529.54240155077</f>
        <v>3529.5424015507701</v>
      </c>
      <c r="BH9" s="34">
        <f t="shared" si="12"/>
        <v>65.832378389235998</v>
      </c>
      <c r="BI9" s="34"/>
      <c r="BJ9" s="34">
        <f t="shared" si="13"/>
        <v>0</v>
      </c>
      <c r="BK9" s="34"/>
      <c r="BL9" s="34">
        <f t="shared" ref="BL9:BL15" si="52">BK9/BL$50</f>
        <v>0</v>
      </c>
      <c r="BM9" s="35">
        <f>BO9+BQ9+BS9</f>
        <v>3506.3252015507701</v>
      </c>
      <c r="BN9" s="35">
        <f t="shared" ref="BN9:BN10" si="53">BP9+BR9</f>
        <v>65.399335427387172</v>
      </c>
      <c r="BO9" s="38">
        <f>BG9-(580.43 *0.04)</f>
        <v>3506.3252015507701</v>
      </c>
      <c r="BP9" s="38">
        <f t="shared" ref="BP9:BP48" si="54">BO9/BP$50</f>
        <v>65.399335427387172</v>
      </c>
      <c r="BQ9" s="37">
        <f t="shared" ref="BQ9:BQ47" si="55">BI9</f>
        <v>0</v>
      </c>
      <c r="BR9" s="37">
        <f t="shared" ref="BR9:BR48" si="56">BQ9/BR$50</f>
        <v>0</v>
      </c>
      <c r="BS9" s="162">
        <f>BK9</f>
        <v>0</v>
      </c>
      <c r="BT9" s="162">
        <f>BS9/BT$50</f>
        <v>0</v>
      </c>
      <c r="BU9" s="77">
        <f t="shared" si="28"/>
        <v>-6.5779631914321124E-3</v>
      </c>
      <c r="BV9" s="54"/>
      <c r="BW9" s="33">
        <f t="shared" ref="BW9:BW14" si="57">BY9+CA9+CC9</f>
        <v>0</v>
      </c>
      <c r="BX9" s="33">
        <f t="shared" ref="BX9:BX14" si="58">BZ9+CB9+CD9</f>
        <v>0</v>
      </c>
      <c r="BY9" s="34"/>
      <c r="BZ9" s="34">
        <f t="shared" si="15"/>
        <v>0</v>
      </c>
      <c r="CA9" s="34"/>
      <c r="CB9" s="34">
        <f t="shared" si="16"/>
        <v>0</v>
      </c>
      <c r="CC9" s="34"/>
      <c r="CD9" s="34">
        <f t="shared" si="17"/>
        <v>0</v>
      </c>
      <c r="CE9" s="35">
        <f>CG9+CI9+CK9</f>
        <v>0</v>
      </c>
      <c r="CF9" s="35">
        <f t="shared" ref="CF9:CF30" si="59">CH9+CJ9+CL9</f>
        <v>0</v>
      </c>
      <c r="CG9" s="38">
        <f t="shared" ref="CG9:CG15" si="60">BY9</f>
        <v>0</v>
      </c>
      <c r="CH9" s="38">
        <f t="shared" si="18"/>
        <v>0</v>
      </c>
      <c r="CI9" s="37">
        <f t="shared" ref="CI9:CI15" si="61">CA9</f>
        <v>0</v>
      </c>
      <c r="CJ9" s="37">
        <f t="shared" ref="CJ9:CJ45" si="62">CI9/CJ$50</f>
        <v>0</v>
      </c>
      <c r="CK9" s="162">
        <f>CC9</f>
        <v>0</v>
      </c>
      <c r="CL9" s="162">
        <f>CK9/CL$50</f>
        <v>0</v>
      </c>
      <c r="CM9" s="77" t="str">
        <f t="shared" si="31"/>
        <v/>
      </c>
      <c r="CN9" s="140">
        <f>(580.43 *0.76)</f>
        <v>441.12679999999995</v>
      </c>
      <c r="CO9" s="140">
        <f>(580.43 *0.2)</f>
        <v>116.086</v>
      </c>
      <c r="CP9" s="140">
        <f>(580.43 *0.04)</f>
        <v>23.217199999999998</v>
      </c>
      <c r="CQ9" s="140">
        <f>SUM(CN9:CP9)</f>
        <v>580.42999999999995</v>
      </c>
    </row>
    <row r="10" spans="1:98" ht="16.5" customHeight="1" x14ac:dyDescent="0.3">
      <c r="A10" s="75" t="s">
        <v>45</v>
      </c>
      <c r="B10" s="48" t="s">
        <v>44</v>
      </c>
      <c r="C10" s="49">
        <f t="shared" si="32"/>
        <v>16017.925487939101</v>
      </c>
      <c r="D10" s="49">
        <f t="shared" si="19"/>
        <v>32.165781516284518</v>
      </c>
      <c r="E10" s="119">
        <f t="shared" si="33"/>
        <v>998.78929746548636</v>
      </c>
      <c r="F10" s="119">
        <f t="shared" si="0"/>
        <v>1.5397353394553763</v>
      </c>
      <c r="G10" s="119">
        <f t="shared" si="34"/>
        <v>15019.136190473615</v>
      </c>
      <c r="H10" s="119">
        <f t="shared" si="1"/>
        <v>30.626046176829142</v>
      </c>
      <c r="I10" s="119">
        <f t="shared" ref="I10:I15" si="63">AA10+AS10+BK10+CC10</f>
        <v>0</v>
      </c>
      <c r="J10" s="119">
        <f t="shared" si="35"/>
        <v>0</v>
      </c>
      <c r="K10" s="35">
        <f t="shared" ref="K10:K15" si="64">M10+O10+Q10</f>
        <v>15689.645487939102</v>
      </c>
      <c r="L10" s="35">
        <f t="shared" ref="L10:L15" si="65">N10+P10+R10</f>
        <v>31.659704490310101</v>
      </c>
      <c r="M10" s="38">
        <f t="shared" ref="M10:M14" si="66">AE10+AW10+BO10+CG10</f>
        <v>670.50929746548627</v>
      </c>
      <c r="N10" s="38">
        <f t="shared" si="36"/>
        <v>1.0336583134809589</v>
      </c>
      <c r="O10" s="37">
        <f t="shared" si="37"/>
        <v>15019.136190473615</v>
      </c>
      <c r="P10" s="37">
        <f t="shared" si="38"/>
        <v>30.626046176829142</v>
      </c>
      <c r="Q10" s="37">
        <f>AI10+BA10+BS10+CK10</f>
        <v>0</v>
      </c>
      <c r="R10" s="37">
        <f t="shared" ref="R10" si="67">Q10/$P$50</f>
        <v>0</v>
      </c>
      <c r="S10" s="57">
        <f t="shared" si="3"/>
        <v>-1.5733397483851164E-2</v>
      </c>
      <c r="T10" s="58"/>
      <c r="U10" s="33">
        <f t="shared" ref="U10:U14" si="68">W10+Y10+AA10</f>
        <v>12276.36592132421</v>
      </c>
      <c r="V10" s="33">
        <f t="shared" ref="V10:V13" si="69">X10+Z10+AB10</f>
        <v>32.063408602970632</v>
      </c>
      <c r="W10" s="119">
        <v>727.46320521819291</v>
      </c>
      <c r="X10" s="34">
        <f t="shared" si="39"/>
        <v>1.4373620474472668</v>
      </c>
      <c r="Y10" s="34">
        <v>11548.902716106017</v>
      </c>
      <c r="Z10" s="34">
        <f t="shared" si="5"/>
        <v>30.626046555523363</v>
      </c>
      <c r="AA10" s="34"/>
      <c r="AB10" s="34">
        <f t="shared" si="6"/>
        <v>0</v>
      </c>
      <c r="AC10" s="35">
        <f t="shared" ref="AC10:AC30" si="70">AE10+AG10+AI10</f>
        <v>12026.87312132421</v>
      </c>
      <c r="AD10" s="35">
        <f t="shared" ref="AD10:AD30" si="71">AF10+AH10+AJ10</f>
        <v>31.570446925652817</v>
      </c>
      <c r="AE10" s="38">
        <f>W10-(328.28*0.76)</f>
        <v>477.97040521819292</v>
      </c>
      <c r="AF10" s="38">
        <f t="shared" si="7"/>
        <v>0.94440037012945566</v>
      </c>
      <c r="AG10" s="37">
        <f>Y10</f>
        <v>11548.902716106017</v>
      </c>
      <c r="AH10" s="37">
        <f t="shared" si="40"/>
        <v>30.626046555523363</v>
      </c>
      <c r="AI10" s="37">
        <f t="shared" ref="AI10:AI15" si="72">AA10</f>
        <v>0</v>
      </c>
      <c r="AJ10" s="37">
        <f t="shared" ref="AJ10:AJ30" si="73">AI10/AJ$50</f>
        <v>0</v>
      </c>
      <c r="AK10" s="57">
        <f t="shared" si="9"/>
        <v>-1.537458738158437E-2</v>
      </c>
      <c r="AL10" s="58"/>
      <c r="AM10" s="33">
        <f t="shared" si="41"/>
        <v>2393.6646292905307</v>
      </c>
      <c r="AN10" s="33">
        <f t="shared" si="42"/>
        <v>33.162752233342083</v>
      </c>
      <c r="AO10" s="34">
        <v>224.5592842806559</v>
      </c>
      <c r="AP10" s="34">
        <f t="shared" si="43"/>
        <v>2.5367059823532077</v>
      </c>
      <c r="AQ10" s="34">
        <v>2169.1053450098748</v>
      </c>
      <c r="AR10" s="34">
        <f t="shared" si="44"/>
        <v>30.626046250988875</v>
      </c>
      <c r="AS10" s="34"/>
      <c r="AT10" s="34">
        <f t="shared" si="45"/>
        <v>0</v>
      </c>
      <c r="AU10" s="35">
        <f t="shared" ref="AU10:AU14" si="74">AW10+AY10+BA10</f>
        <v>2328.0086292905307</v>
      </c>
      <c r="AV10" s="35">
        <f t="shared" si="46"/>
        <v>32.42107740786826</v>
      </c>
      <c r="AW10" s="38">
        <f>AO10-(328.28*0.2)</f>
        <v>158.9032842806559</v>
      </c>
      <c r="AX10" s="38">
        <f t="shared" si="47"/>
        <v>1.795031156879384</v>
      </c>
      <c r="AY10" s="37">
        <f>AQ10</f>
        <v>2169.1053450098748</v>
      </c>
      <c r="AZ10" s="37">
        <f t="shared" si="49"/>
        <v>30.626046250988875</v>
      </c>
      <c r="BA10" s="37">
        <f t="shared" ref="BA10:BA15" si="75">AS10</f>
        <v>0</v>
      </c>
      <c r="BB10" s="37">
        <f t="shared" ref="BB10:BB30" si="76">BA10/BB$50</f>
        <v>0</v>
      </c>
      <c r="BC10" s="57">
        <f t="shared" si="11"/>
        <v>-2.2364694590340295E-2</v>
      </c>
      <c r="BD10" s="54"/>
      <c r="BE10" s="33">
        <f t="shared" si="50"/>
        <v>1337.705361366309</v>
      </c>
      <c r="BF10" s="33">
        <f t="shared" si="51"/>
        <v>31.498328976970768</v>
      </c>
      <c r="BG10" s="34">
        <v>46.766807966637522</v>
      </c>
      <c r="BH10" s="34">
        <f t="shared" si="12"/>
        <v>0.87228593620626371</v>
      </c>
      <c r="BI10" s="34">
        <v>1290.9385533996715</v>
      </c>
      <c r="BJ10" s="34">
        <f t="shared" si="13"/>
        <v>30.626043040764504</v>
      </c>
      <c r="BK10" s="34"/>
      <c r="BL10" s="34">
        <f t="shared" si="52"/>
        <v>0</v>
      </c>
      <c r="BM10" s="35">
        <f t="shared" ref="BM10:BM15" si="77">BO10+BQ10+BS10</f>
        <v>1324.574161366309</v>
      </c>
      <c r="BN10" s="35">
        <f t="shared" si="53"/>
        <v>31.253408239731595</v>
      </c>
      <c r="BO10" s="38">
        <f>BG10-(328.28*0.04)</f>
        <v>33.635607966637522</v>
      </c>
      <c r="BP10" s="38">
        <f t="shared" si="54"/>
        <v>0.62736519896709075</v>
      </c>
      <c r="BQ10" s="37">
        <f>BI10</f>
        <v>1290.9385533996715</v>
      </c>
      <c r="BR10" s="37">
        <f t="shared" si="56"/>
        <v>30.626043040764504</v>
      </c>
      <c r="BS10" s="162">
        <f t="shared" ref="BS10:BS15" si="78">BK10</f>
        <v>0</v>
      </c>
      <c r="BT10" s="162">
        <f t="shared" ref="BT10:BT47" si="79">BS10/BT$50</f>
        <v>0</v>
      </c>
      <c r="BU10" s="78">
        <f t="shared" si="28"/>
        <v>-7.7756739863324986E-3</v>
      </c>
      <c r="BV10" s="54"/>
      <c r="BW10" s="33">
        <f t="shared" si="57"/>
        <v>10.18957595805068</v>
      </c>
      <c r="BX10" s="33">
        <f t="shared" si="58"/>
        <v>30.625998491330829</v>
      </c>
      <c r="BY10" s="34"/>
      <c r="BZ10" s="34">
        <f t="shared" si="15"/>
        <v>0</v>
      </c>
      <c r="CA10" s="34">
        <v>10.18957595805068</v>
      </c>
      <c r="CB10" s="34">
        <f t="shared" si="16"/>
        <v>30.625998491330829</v>
      </c>
      <c r="CC10" s="34"/>
      <c r="CD10" s="34">
        <f t="shared" si="17"/>
        <v>0</v>
      </c>
      <c r="CE10" s="35">
        <f t="shared" ref="CE10:CE17" si="80">CG10+CI10+CK10</f>
        <v>10.18957595805068</v>
      </c>
      <c r="CF10" s="35">
        <f t="shared" si="59"/>
        <v>30.625998491330829</v>
      </c>
      <c r="CG10" s="38">
        <f t="shared" si="60"/>
        <v>0</v>
      </c>
      <c r="CH10" s="38">
        <f t="shared" si="18"/>
        <v>0</v>
      </c>
      <c r="CI10" s="37">
        <f t="shared" si="61"/>
        <v>10.18957595805068</v>
      </c>
      <c r="CJ10" s="37">
        <f t="shared" si="62"/>
        <v>30.625998491330829</v>
      </c>
      <c r="CK10" s="162">
        <f t="shared" ref="CK10:CK15" si="81">CC10</f>
        <v>0</v>
      </c>
      <c r="CL10" s="162">
        <f t="shared" ref="CL10:CL47" si="82">CK10/CL$50</f>
        <v>0</v>
      </c>
      <c r="CM10" s="78">
        <f t="shared" si="31"/>
        <v>0</v>
      </c>
      <c r="CN10" s="140">
        <f>(328.28*0.76)</f>
        <v>249.49279999999999</v>
      </c>
      <c r="CO10" s="140">
        <f>(328.28*0.2)</f>
        <v>65.655999999999992</v>
      </c>
      <c r="CP10" s="140">
        <f>(328.28*0.04)</f>
        <v>13.1312</v>
      </c>
      <c r="CQ10" s="140">
        <f>SUM(CN10:CP10)</f>
        <v>328.28</v>
      </c>
    </row>
    <row r="11" spans="1:98" ht="48.75" customHeight="1" x14ac:dyDescent="0.3">
      <c r="A11" s="75" t="s">
        <v>43</v>
      </c>
      <c r="B11" s="121" t="s">
        <v>42</v>
      </c>
      <c r="C11" s="49">
        <f t="shared" si="32"/>
        <v>327678.45390839205</v>
      </c>
      <c r="D11" s="49">
        <f t="shared" si="19"/>
        <v>505.14968146050393</v>
      </c>
      <c r="E11" s="119">
        <f t="shared" si="33"/>
        <v>327678.45390839205</v>
      </c>
      <c r="F11" s="119">
        <f t="shared" si="0"/>
        <v>505.14968146050393</v>
      </c>
      <c r="G11" s="119">
        <f t="shared" si="34"/>
        <v>0</v>
      </c>
      <c r="H11" s="119">
        <f t="shared" si="1"/>
        <v>0</v>
      </c>
      <c r="I11" s="119">
        <f t="shared" si="63"/>
        <v>0</v>
      </c>
      <c r="J11" s="119">
        <f t="shared" si="35"/>
        <v>0</v>
      </c>
      <c r="K11" s="35">
        <f t="shared" si="64"/>
        <v>327678.45390839205</v>
      </c>
      <c r="L11" s="35">
        <f>N11+P11+R11</f>
        <v>505.14968146050393</v>
      </c>
      <c r="M11" s="38">
        <f t="shared" si="66"/>
        <v>327678.45390839205</v>
      </c>
      <c r="N11" s="38">
        <f t="shared" si="36"/>
        <v>505.14968146050393</v>
      </c>
      <c r="O11" s="37">
        <f t="shared" si="37"/>
        <v>0</v>
      </c>
      <c r="P11" s="37">
        <f t="shared" si="38"/>
        <v>0</v>
      </c>
      <c r="Q11" s="37">
        <f t="shared" ref="Q11:Q48" si="83">AI11+BA11+BS11+CK11</f>
        <v>0</v>
      </c>
      <c r="R11" s="37">
        <f t="shared" ref="R11:R48" si="84">Q11/$P$50</f>
        <v>0</v>
      </c>
      <c r="S11" s="55">
        <f t="shared" si="3"/>
        <v>0</v>
      </c>
      <c r="T11" s="56"/>
      <c r="U11" s="33">
        <f t="shared" si="68"/>
        <v>256248.75847950601</v>
      </c>
      <c r="V11" s="33">
        <f>X11+Z11+AB11</f>
        <v>506.31047385200679</v>
      </c>
      <c r="W11" s="119">
        <v>256248.75847950601</v>
      </c>
      <c r="X11" s="34">
        <f t="shared" si="39"/>
        <v>506.31047385200679</v>
      </c>
      <c r="Y11" s="34"/>
      <c r="Z11" s="34">
        <f t="shared" si="5"/>
        <v>0</v>
      </c>
      <c r="AA11" s="34"/>
      <c r="AB11" s="34">
        <f t="shared" si="6"/>
        <v>0</v>
      </c>
      <c r="AC11" s="35">
        <f t="shared" si="70"/>
        <v>256248.75847950601</v>
      </c>
      <c r="AD11" s="35">
        <f t="shared" si="71"/>
        <v>506.31047385200679</v>
      </c>
      <c r="AE11" s="38">
        <f t="shared" ref="AE11:AE14" si="85">W11</f>
        <v>256248.75847950601</v>
      </c>
      <c r="AF11" s="38">
        <f t="shared" si="7"/>
        <v>506.31047385200679</v>
      </c>
      <c r="AG11" s="37">
        <f>Y11</f>
        <v>0</v>
      </c>
      <c r="AH11" s="37">
        <f t="shared" si="40"/>
        <v>0</v>
      </c>
      <c r="AI11" s="37">
        <f t="shared" si="72"/>
        <v>0</v>
      </c>
      <c r="AJ11" s="37">
        <f t="shared" si="73"/>
        <v>0</v>
      </c>
      <c r="AK11" s="55">
        <f t="shared" si="9"/>
        <v>0</v>
      </c>
      <c r="AL11" s="56"/>
      <c r="AM11" s="33">
        <f t="shared" si="41"/>
        <v>40208.374369589998</v>
      </c>
      <c r="AN11" s="33">
        <f t="shared" si="42"/>
        <v>454.20889245692433</v>
      </c>
      <c r="AO11" s="34">
        <v>40208.374369589998</v>
      </c>
      <c r="AP11" s="34">
        <f t="shared" si="43"/>
        <v>454.20889245692433</v>
      </c>
      <c r="AQ11" s="34"/>
      <c r="AR11" s="34">
        <f t="shared" si="44"/>
        <v>0</v>
      </c>
      <c r="AS11" s="34"/>
      <c r="AT11" s="34">
        <f t="shared" si="45"/>
        <v>0</v>
      </c>
      <c r="AU11" s="35">
        <f t="shared" si="74"/>
        <v>40208.374369589998</v>
      </c>
      <c r="AV11" s="35">
        <f t="shared" si="46"/>
        <v>454.20889245692433</v>
      </c>
      <c r="AW11" s="38">
        <f t="shared" ref="AW11:AW30" si="86">AO11</f>
        <v>40208.374369589998</v>
      </c>
      <c r="AX11" s="38">
        <f t="shared" si="47"/>
        <v>454.20889245692433</v>
      </c>
      <c r="AY11" s="37">
        <f>AQ11</f>
        <v>0</v>
      </c>
      <c r="AZ11" s="37">
        <f t="shared" si="49"/>
        <v>0</v>
      </c>
      <c r="BA11" s="37">
        <f t="shared" si="75"/>
        <v>0</v>
      </c>
      <c r="BB11" s="37">
        <f t="shared" si="76"/>
        <v>0</v>
      </c>
      <c r="BC11" s="55">
        <f>IFERROR(AV11/AN11-1,"")</f>
        <v>0</v>
      </c>
      <c r="BD11" s="54"/>
      <c r="BE11" s="33">
        <f t="shared" si="50"/>
        <v>30963.361177658004</v>
      </c>
      <c r="BF11" s="33">
        <f t="shared" si="51"/>
        <v>577.52294131798965</v>
      </c>
      <c r="BG11" s="34">
        <v>30963.361177658004</v>
      </c>
      <c r="BH11" s="34">
        <f t="shared" si="12"/>
        <v>577.52294131798965</v>
      </c>
      <c r="BI11" s="34"/>
      <c r="BJ11" s="34">
        <f t="shared" si="13"/>
        <v>0</v>
      </c>
      <c r="BK11" s="34"/>
      <c r="BL11" s="34">
        <f t="shared" si="52"/>
        <v>0</v>
      </c>
      <c r="BM11" s="35">
        <f t="shared" si="77"/>
        <v>30963.361177658004</v>
      </c>
      <c r="BN11" s="35">
        <f>BP11+BR11+BT11</f>
        <v>577.52294131798965</v>
      </c>
      <c r="BO11" s="38">
        <f t="shared" ref="BO11:BO30" si="87">BG11</f>
        <v>30963.361177658004</v>
      </c>
      <c r="BP11" s="38">
        <f t="shared" si="54"/>
        <v>577.52294131798965</v>
      </c>
      <c r="BQ11" s="37">
        <f>BI11</f>
        <v>0</v>
      </c>
      <c r="BR11" s="37">
        <f t="shared" si="56"/>
        <v>0</v>
      </c>
      <c r="BS11" s="162">
        <f t="shared" si="78"/>
        <v>0</v>
      </c>
      <c r="BT11" s="162">
        <f t="shared" si="79"/>
        <v>0</v>
      </c>
      <c r="BU11" s="77">
        <f>IFERROR(BN11/BF11-1,"")</f>
        <v>0</v>
      </c>
      <c r="BV11" s="54"/>
      <c r="BW11" s="33">
        <f t="shared" si="57"/>
        <v>257.95988163800001</v>
      </c>
      <c r="BX11" s="33">
        <f t="shared" si="58"/>
        <v>602.74</v>
      </c>
      <c r="BY11" s="34">
        <v>257.95988163800001</v>
      </c>
      <c r="BZ11" s="34">
        <f t="shared" si="15"/>
        <v>602.74</v>
      </c>
      <c r="CA11" s="34"/>
      <c r="CB11" s="34">
        <f t="shared" si="16"/>
        <v>0</v>
      </c>
      <c r="CC11" s="34"/>
      <c r="CD11" s="34">
        <f t="shared" si="17"/>
        <v>0</v>
      </c>
      <c r="CE11" s="35">
        <f t="shared" si="80"/>
        <v>257.95988163800001</v>
      </c>
      <c r="CF11" s="35">
        <f t="shared" si="59"/>
        <v>602.74</v>
      </c>
      <c r="CG11" s="38">
        <f>BY11</f>
        <v>257.95988163800001</v>
      </c>
      <c r="CH11" s="38">
        <f t="shared" si="18"/>
        <v>602.74</v>
      </c>
      <c r="CI11" s="37">
        <f t="shared" si="61"/>
        <v>0</v>
      </c>
      <c r="CJ11" s="37">
        <f t="shared" si="62"/>
        <v>0</v>
      </c>
      <c r="CK11" s="162">
        <f t="shared" si="81"/>
        <v>0</v>
      </c>
      <c r="CL11" s="162">
        <f t="shared" si="82"/>
        <v>0</v>
      </c>
      <c r="CM11" s="77">
        <f>IFERROR(CF11/BX11-1,"")</f>
        <v>0</v>
      </c>
      <c r="CN11" s="140"/>
      <c r="CO11" s="140"/>
      <c r="CP11" s="140"/>
      <c r="CQ11" s="140">
        <f>SUM(CQ9:CQ10)</f>
        <v>908.70999999999992</v>
      </c>
    </row>
    <row r="12" spans="1:98" ht="32.25" customHeight="1" x14ac:dyDescent="0.3">
      <c r="A12" s="75" t="s">
        <v>41</v>
      </c>
      <c r="B12" s="121" t="s">
        <v>40</v>
      </c>
      <c r="C12" s="49">
        <f t="shared" si="32"/>
        <v>0</v>
      </c>
      <c r="D12" s="49">
        <f t="shared" si="19"/>
        <v>0</v>
      </c>
      <c r="E12" s="119">
        <f t="shared" si="33"/>
        <v>0</v>
      </c>
      <c r="F12" s="119">
        <f t="shared" si="0"/>
        <v>0</v>
      </c>
      <c r="G12" s="119">
        <f t="shared" si="34"/>
        <v>0</v>
      </c>
      <c r="H12" s="119">
        <f t="shared" si="1"/>
        <v>0</v>
      </c>
      <c r="I12" s="119">
        <f t="shared" si="63"/>
        <v>0</v>
      </c>
      <c r="J12" s="119">
        <f t="shared" si="35"/>
        <v>0</v>
      </c>
      <c r="K12" s="35">
        <f t="shared" si="64"/>
        <v>0</v>
      </c>
      <c r="L12" s="35">
        <f t="shared" si="65"/>
        <v>0</v>
      </c>
      <c r="M12" s="38">
        <f t="shared" si="66"/>
        <v>0</v>
      </c>
      <c r="N12" s="38">
        <f t="shared" si="36"/>
        <v>0</v>
      </c>
      <c r="O12" s="37">
        <f t="shared" si="37"/>
        <v>0</v>
      </c>
      <c r="P12" s="37">
        <f t="shared" si="38"/>
        <v>0</v>
      </c>
      <c r="Q12" s="37">
        <f t="shared" si="83"/>
        <v>0</v>
      </c>
      <c r="R12" s="37">
        <f t="shared" si="84"/>
        <v>0</v>
      </c>
      <c r="S12" s="55">
        <f t="shared" si="3"/>
        <v>0</v>
      </c>
      <c r="T12" s="56"/>
      <c r="U12" s="33">
        <f t="shared" si="68"/>
        <v>0</v>
      </c>
      <c r="V12" s="33">
        <f t="shared" si="69"/>
        <v>0</v>
      </c>
      <c r="W12" s="119"/>
      <c r="X12" s="34">
        <f t="shared" si="39"/>
        <v>0</v>
      </c>
      <c r="Y12" s="34"/>
      <c r="Z12" s="34">
        <f t="shared" si="5"/>
        <v>0</v>
      </c>
      <c r="AA12" s="34"/>
      <c r="AB12" s="34">
        <f t="shared" si="6"/>
        <v>0</v>
      </c>
      <c r="AC12" s="35">
        <f t="shared" si="70"/>
        <v>0</v>
      </c>
      <c r="AD12" s="35">
        <f t="shared" si="71"/>
        <v>0</v>
      </c>
      <c r="AE12" s="38">
        <f t="shared" si="85"/>
        <v>0</v>
      </c>
      <c r="AF12" s="38">
        <f t="shared" si="7"/>
        <v>0</v>
      </c>
      <c r="AG12" s="37">
        <f>Y12</f>
        <v>0</v>
      </c>
      <c r="AH12" s="37">
        <f t="shared" si="40"/>
        <v>0</v>
      </c>
      <c r="AI12" s="37">
        <f t="shared" si="72"/>
        <v>0</v>
      </c>
      <c r="AJ12" s="37">
        <f t="shared" si="73"/>
        <v>0</v>
      </c>
      <c r="AK12" s="55" t="str">
        <f t="shared" si="9"/>
        <v/>
      </c>
      <c r="AL12" s="56"/>
      <c r="AM12" s="33">
        <f t="shared" si="41"/>
        <v>0</v>
      </c>
      <c r="AN12" s="33">
        <f t="shared" si="42"/>
        <v>0</v>
      </c>
      <c r="AO12" s="34"/>
      <c r="AP12" s="34">
        <f t="shared" si="43"/>
        <v>0</v>
      </c>
      <c r="AQ12" s="34"/>
      <c r="AR12" s="34">
        <f t="shared" si="44"/>
        <v>0</v>
      </c>
      <c r="AS12" s="34"/>
      <c r="AT12" s="34">
        <f t="shared" si="45"/>
        <v>0</v>
      </c>
      <c r="AU12" s="35">
        <f t="shared" si="74"/>
        <v>0</v>
      </c>
      <c r="AV12" s="35">
        <f t="shared" si="46"/>
        <v>0</v>
      </c>
      <c r="AW12" s="38">
        <f t="shared" si="86"/>
        <v>0</v>
      </c>
      <c r="AX12" s="38">
        <f t="shared" si="47"/>
        <v>0</v>
      </c>
      <c r="AY12" s="37">
        <f t="shared" si="48"/>
        <v>0</v>
      </c>
      <c r="AZ12" s="37">
        <f t="shared" si="49"/>
        <v>0</v>
      </c>
      <c r="BA12" s="37">
        <f t="shared" si="75"/>
        <v>0</v>
      </c>
      <c r="BB12" s="37">
        <f t="shared" si="76"/>
        <v>0</v>
      </c>
      <c r="BC12" s="55" t="str">
        <f t="shared" ref="BC12:BC48" si="88">IFERROR(AV12/AN12-1,"")</f>
        <v/>
      </c>
      <c r="BD12" s="54"/>
      <c r="BE12" s="33">
        <f t="shared" si="50"/>
        <v>0</v>
      </c>
      <c r="BF12" s="33">
        <f t="shared" si="51"/>
        <v>0</v>
      </c>
      <c r="BG12" s="34"/>
      <c r="BH12" s="34">
        <f t="shared" si="12"/>
        <v>0</v>
      </c>
      <c r="BI12" s="34"/>
      <c r="BJ12" s="34">
        <f t="shared" si="13"/>
        <v>0</v>
      </c>
      <c r="BK12" s="34"/>
      <c r="BL12" s="34">
        <f t="shared" si="52"/>
        <v>0</v>
      </c>
      <c r="BM12" s="35">
        <f t="shared" si="77"/>
        <v>0</v>
      </c>
      <c r="BN12" s="35">
        <f t="shared" ref="BN12:BN15" si="89">BP12+BR12+BT12</f>
        <v>0</v>
      </c>
      <c r="BO12" s="38">
        <f t="shared" si="87"/>
        <v>0</v>
      </c>
      <c r="BP12" s="38">
        <f t="shared" si="54"/>
        <v>0</v>
      </c>
      <c r="BQ12" s="37">
        <f t="shared" si="55"/>
        <v>0</v>
      </c>
      <c r="BR12" s="37">
        <f t="shared" si="56"/>
        <v>0</v>
      </c>
      <c r="BS12" s="162">
        <f t="shared" si="78"/>
        <v>0</v>
      </c>
      <c r="BT12" s="162">
        <f t="shared" si="79"/>
        <v>0</v>
      </c>
      <c r="BU12" s="77" t="str">
        <f t="shared" ref="BU12:BU48" si="90">IFERROR(BN12/BF12-1,"")</f>
        <v/>
      </c>
      <c r="BV12" s="54"/>
      <c r="BW12" s="33">
        <f t="shared" si="57"/>
        <v>0</v>
      </c>
      <c r="BX12" s="33">
        <f t="shared" si="58"/>
        <v>0</v>
      </c>
      <c r="BY12" s="34"/>
      <c r="BZ12" s="34">
        <f t="shared" si="15"/>
        <v>0</v>
      </c>
      <c r="CA12" s="34"/>
      <c r="CB12" s="34">
        <f t="shared" si="16"/>
        <v>0</v>
      </c>
      <c r="CC12" s="34"/>
      <c r="CD12" s="34">
        <f t="shared" si="17"/>
        <v>0</v>
      </c>
      <c r="CE12" s="35">
        <f t="shared" si="80"/>
        <v>0</v>
      </c>
      <c r="CF12" s="35">
        <f t="shared" si="59"/>
        <v>0</v>
      </c>
      <c r="CG12" s="38">
        <f t="shared" si="60"/>
        <v>0</v>
      </c>
      <c r="CH12" s="38">
        <f t="shared" si="18"/>
        <v>0</v>
      </c>
      <c r="CI12" s="37">
        <f t="shared" si="61"/>
        <v>0</v>
      </c>
      <c r="CJ12" s="37">
        <f t="shared" si="62"/>
        <v>0</v>
      </c>
      <c r="CK12" s="162">
        <f t="shared" si="81"/>
        <v>0</v>
      </c>
      <c r="CL12" s="162">
        <f t="shared" si="82"/>
        <v>0</v>
      </c>
      <c r="CM12" s="77" t="str">
        <f t="shared" ref="CM12:CM48" si="91">IFERROR(CF12/BX12-1,"")</f>
        <v/>
      </c>
      <c r="CN12" s="140"/>
      <c r="CO12" s="140"/>
      <c r="CP12" s="140"/>
      <c r="CQ12" s="140">
        <f t="shared" ref="CQ12" si="92">SUM(CN12:CP12)</f>
        <v>0</v>
      </c>
    </row>
    <row r="13" spans="1:98" ht="33.75" customHeight="1" x14ac:dyDescent="0.3">
      <c r="A13" s="75" t="s">
        <v>39</v>
      </c>
      <c r="B13" s="121" t="s">
        <v>38</v>
      </c>
      <c r="C13" s="49">
        <f t="shared" si="32"/>
        <v>232.62096601039823</v>
      </c>
      <c r="D13" s="49">
        <f t="shared" si="19"/>
        <v>0.45127662995377404</v>
      </c>
      <c r="E13" s="119">
        <f t="shared" si="33"/>
        <v>46.366595271993027</v>
      </c>
      <c r="F13" s="119">
        <f t="shared" si="0"/>
        <v>7.1478824904988761E-2</v>
      </c>
      <c r="G13" s="119">
        <f t="shared" si="34"/>
        <v>186.25437073840524</v>
      </c>
      <c r="H13" s="119">
        <f t="shared" si="1"/>
        <v>0.3797978050487853</v>
      </c>
      <c r="I13" s="119">
        <f t="shared" si="63"/>
        <v>0</v>
      </c>
      <c r="J13" s="119">
        <f t="shared" si="35"/>
        <v>0</v>
      </c>
      <c r="K13" s="35">
        <f t="shared" si="64"/>
        <v>-112.65903398960177</v>
      </c>
      <c r="L13" s="35">
        <f t="shared" si="65"/>
        <v>-0.25279590057183859</v>
      </c>
      <c r="M13" s="38">
        <f>AE13+AW13+BO13+CG13</f>
        <v>46.366595271993027</v>
      </c>
      <c r="N13" s="38">
        <f t="shared" si="36"/>
        <v>7.1478824904988761E-2</v>
      </c>
      <c r="O13" s="37">
        <f t="shared" si="37"/>
        <v>-159.02562926159479</v>
      </c>
      <c r="P13" s="37">
        <f t="shared" si="38"/>
        <v>-0.32427472547682734</v>
      </c>
      <c r="Q13" s="37">
        <f t="shared" si="83"/>
        <v>0</v>
      </c>
      <c r="R13" s="37">
        <f t="shared" si="84"/>
        <v>0</v>
      </c>
      <c r="S13" s="55">
        <f t="shared" si="3"/>
        <v>-1.5601794637531605</v>
      </c>
      <c r="T13" s="56"/>
      <c r="U13" s="33">
        <f t="shared" si="68"/>
        <v>176.99040729479944</v>
      </c>
      <c r="V13" s="33">
        <f t="shared" si="69"/>
        <v>0.44652417984373238</v>
      </c>
      <c r="W13" s="119">
        <v>33.770878499811232</v>
      </c>
      <c r="X13" s="34">
        <f t="shared" si="39"/>
        <v>6.6726370098708063E-2</v>
      </c>
      <c r="Y13" s="34">
        <v>143.21952879498821</v>
      </c>
      <c r="Z13" s="34">
        <f t="shared" si="5"/>
        <v>0.37979780974502431</v>
      </c>
      <c r="AA13" s="34"/>
      <c r="AB13" s="34">
        <f t="shared" si="6"/>
        <v>0</v>
      </c>
      <c r="AC13" s="35">
        <f t="shared" si="70"/>
        <v>-104.13739270520057</v>
      </c>
      <c r="AD13" s="35">
        <f t="shared" si="71"/>
        <v>-0.29898674032746703</v>
      </c>
      <c r="AE13" s="38">
        <f t="shared" si="85"/>
        <v>33.770878499811232</v>
      </c>
      <c r="AF13" s="38">
        <f t="shared" si="7"/>
        <v>6.6726370098708063E-2</v>
      </c>
      <c r="AG13" s="37">
        <f>Y13-(106.61*0.9)-(94.74*0.8)-(143.93*0.76)</f>
        <v>-137.9082712050118</v>
      </c>
      <c r="AH13" s="37">
        <f t="shared" si="40"/>
        <v>-0.3657131104261751</v>
      </c>
      <c r="AI13" s="37">
        <f t="shared" si="72"/>
        <v>0</v>
      </c>
      <c r="AJ13" s="37">
        <f t="shared" si="73"/>
        <v>0</v>
      </c>
      <c r="AK13" s="55">
        <f t="shared" si="9"/>
        <v>-1.6695868976952195</v>
      </c>
      <c r="AL13" s="56"/>
      <c r="AM13" s="33">
        <f t="shared" si="41"/>
        <v>37.32404392855203</v>
      </c>
      <c r="AN13" s="33">
        <f t="shared" si="42"/>
        <v>0.49755879910912726</v>
      </c>
      <c r="AO13" s="34">
        <v>10.424670623955491</v>
      </c>
      <c r="AP13" s="34">
        <f t="shared" si="43"/>
        <v>0.11776099314067692</v>
      </c>
      <c r="AQ13" s="34">
        <v>26.899373304596537</v>
      </c>
      <c r="AR13" s="34">
        <f t="shared" si="44"/>
        <v>0.37979780596845036</v>
      </c>
      <c r="AS13" s="34"/>
      <c r="AT13" s="34">
        <f t="shared" si="45"/>
        <v>0</v>
      </c>
      <c r="AU13" s="35">
        <f t="shared" si="74"/>
        <v>-15.267856071447971</v>
      </c>
      <c r="AV13" s="35">
        <f t="shared" si="46"/>
        <v>-0.24499709635848041</v>
      </c>
      <c r="AW13" s="38">
        <f t="shared" si="86"/>
        <v>10.424670623955491</v>
      </c>
      <c r="AX13" s="38">
        <f t="shared" si="47"/>
        <v>0.11776099314067692</v>
      </c>
      <c r="AY13" s="37">
        <f>AQ13-(106.61*0.09)-(94.74*0.15)-(143.93*0.2)</f>
        <v>-25.692526695403462</v>
      </c>
      <c r="AZ13" s="37">
        <f t="shared" si="49"/>
        <v>-0.36275808949915733</v>
      </c>
      <c r="BA13" s="37">
        <f t="shared" si="75"/>
        <v>0</v>
      </c>
      <c r="BB13" s="37">
        <f t="shared" si="76"/>
        <v>0</v>
      </c>
      <c r="BC13" s="55">
        <f t="shared" si="88"/>
        <v>-1.4923982789514416</v>
      </c>
      <c r="BD13" s="54"/>
      <c r="BE13" s="33">
        <f t="shared" si="50"/>
        <v>18.180152456078545</v>
      </c>
      <c r="BF13" s="33">
        <f t="shared" si="51"/>
        <v>0.42029172125761594</v>
      </c>
      <c r="BG13" s="34">
        <v>2.171046148226305</v>
      </c>
      <c r="BH13" s="34">
        <f t="shared" si="12"/>
        <v>4.0493955099598931E-2</v>
      </c>
      <c r="BI13" s="34">
        <v>16.009106307852239</v>
      </c>
      <c r="BJ13" s="34">
        <f t="shared" si="13"/>
        <v>0.37979776615801702</v>
      </c>
      <c r="BK13" s="34"/>
      <c r="BL13" s="34">
        <f t="shared" si="52"/>
        <v>0</v>
      </c>
      <c r="BM13" s="35">
        <f t="shared" si="77"/>
        <v>6.6198524560785437</v>
      </c>
      <c r="BN13" s="35">
        <f t="shared" si="89"/>
        <v>0.14603680460664653</v>
      </c>
      <c r="BO13" s="38">
        <f t="shared" si="87"/>
        <v>2.171046148226305</v>
      </c>
      <c r="BP13" s="38">
        <f t="shared" si="54"/>
        <v>4.0493955099598931E-2</v>
      </c>
      <c r="BQ13" s="37">
        <f>BI13-(106.61*0.01)-(94.74*0.05)-(143.93*0.04)</f>
        <v>4.4488063078522382</v>
      </c>
      <c r="BR13" s="37">
        <f t="shared" si="56"/>
        <v>0.10554284950704761</v>
      </c>
      <c r="BS13" s="162">
        <f t="shared" si="78"/>
        <v>0</v>
      </c>
      <c r="BT13" s="162">
        <f t="shared" si="79"/>
        <v>0</v>
      </c>
      <c r="BU13" s="77">
        <f t="shared" si="90"/>
        <v>-0.65253466290111883</v>
      </c>
      <c r="BV13" s="54"/>
      <c r="BW13" s="33">
        <f t="shared" si="57"/>
        <v>0.12636233096825425</v>
      </c>
      <c r="BX13" s="33">
        <f t="shared" si="58"/>
        <v>0.37979721369437119</v>
      </c>
      <c r="BY13" s="34"/>
      <c r="BZ13" s="34">
        <f t="shared" si="15"/>
        <v>0</v>
      </c>
      <c r="CA13" s="34">
        <v>0.12636233096825425</v>
      </c>
      <c r="CB13" s="34">
        <f t="shared" si="16"/>
        <v>0.37979721369437119</v>
      </c>
      <c r="CC13" s="34"/>
      <c r="CD13" s="34">
        <f t="shared" si="17"/>
        <v>0</v>
      </c>
      <c r="CE13" s="35">
        <f t="shared" si="80"/>
        <v>0.12636233096825425</v>
      </c>
      <c r="CF13" s="35">
        <f t="shared" si="59"/>
        <v>0.37979721369437119</v>
      </c>
      <c r="CG13" s="38">
        <f t="shared" si="60"/>
        <v>0</v>
      </c>
      <c r="CH13" s="38">
        <f t="shared" si="18"/>
        <v>0</v>
      </c>
      <c r="CI13" s="37">
        <f t="shared" si="61"/>
        <v>0.12636233096825425</v>
      </c>
      <c r="CJ13" s="37">
        <f t="shared" si="62"/>
        <v>0.37979721369437119</v>
      </c>
      <c r="CK13" s="162">
        <f t="shared" si="81"/>
        <v>0</v>
      </c>
      <c r="CL13" s="162">
        <f t="shared" si="82"/>
        <v>0</v>
      </c>
      <c r="CM13" s="77">
        <f t="shared" si="91"/>
        <v>0</v>
      </c>
      <c r="CN13" s="140">
        <f>(106.61*0.9)+(94.74*0.8)+(143.93*0.76)</f>
        <v>281.12779999999998</v>
      </c>
      <c r="CO13" s="140">
        <f>(106.61*0.09)+(94.74*0.15)+(143.93*0.2)</f>
        <v>52.591899999999995</v>
      </c>
      <c r="CP13" s="140">
        <f>(106.61*0.01)+(94.74*0.05)+(143.93*0.04)</f>
        <v>11.560300000000002</v>
      </c>
      <c r="CQ13" s="140">
        <f>SUM(CN13:CP13)</f>
        <v>345.28</v>
      </c>
    </row>
    <row r="14" spans="1:98" ht="31.5" customHeight="1" x14ac:dyDescent="0.3">
      <c r="A14" s="75" t="s">
        <v>37</v>
      </c>
      <c r="B14" s="121" t="s">
        <v>36</v>
      </c>
      <c r="C14" s="49">
        <f t="shared" si="32"/>
        <v>5952.4223799409692</v>
      </c>
      <c r="D14" s="49">
        <f t="shared" si="19"/>
        <v>11.781963863397445</v>
      </c>
      <c r="E14" s="119">
        <f t="shared" si="33"/>
        <v>715.18620999999996</v>
      </c>
      <c r="F14" s="119">
        <f t="shared" si="0"/>
        <v>1.10253232050297</v>
      </c>
      <c r="G14" s="119">
        <f t="shared" si="34"/>
        <v>5195.7835647409684</v>
      </c>
      <c r="H14" s="119">
        <f t="shared" si="1"/>
        <v>10.594904085063025</v>
      </c>
      <c r="I14" s="119">
        <f t="shared" si="63"/>
        <v>41.452605200000008</v>
      </c>
      <c r="J14" s="119">
        <f t="shared" si="35"/>
        <v>8.4527457831450326E-2</v>
      </c>
      <c r="K14" s="35">
        <f t="shared" si="64"/>
        <v>5596.9623799409683</v>
      </c>
      <c r="L14" s="35">
        <f t="shared" si="65"/>
        <v>11.05713293863889</v>
      </c>
      <c r="M14" s="38">
        <f t="shared" si="66"/>
        <v>715.18620999999996</v>
      </c>
      <c r="N14" s="38">
        <f t="shared" si="36"/>
        <v>1.10253232050297</v>
      </c>
      <c r="O14" s="37">
        <f t="shared" si="37"/>
        <v>4840.3235647409683</v>
      </c>
      <c r="P14" s="37">
        <f t="shared" si="38"/>
        <v>9.8700731603044698</v>
      </c>
      <c r="Q14" s="37">
        <f t="shared" si="83"/>
        <v>41.452605200000008</v>
      </c>
      <c r="R14" s="37">
        <f t="shared" si="84"/>
        <v>8.4527457831450326E-2</v>
      </c>
      <c r="S14" s="55">
        <f t="shared" si="3"/>
        <v>-6.1520382608739599E-2</v>
      </c>
      <c r="T14" s="56"/>
      <c r="U14" s="33">
        <f t="shared" si="68"/>
        <v>4548.0534235454088</v>
      </c>
      <c r="V14" s="33">
        <f t="shared" ref="V14:V23" si="93">X14+Z14+AB14</f>
        <v>11.708659278526646</v>
      </c>
      <c r="W14" s="119">
        <v>520.90231040188917</v>
      </c>
      <c r="X14" s="34">
        <f t="shared" si="39"/>
        <v>1.0292276035798964</v>
      </c>
      <c r="Y14" s="34">
        <v>3995.2763036529709</v>
      </c>
      <c r="Z14" s="34">
        <f t="shared" si="5"/>
        <v>10.594904216070109</v>
      </c>
      <c r="AA14" s="119">
        <v>31.874809490548607</v>
      </c>
      <c r="AB14" s="34">
        <f t="shared" si="6"/>
        <v>8.4527458876641051E-2</v>
      </c>
      <c r="AC14" s="35">
        <f t="shared" si="70"/>
        <v>4268.9272235454082</v>
      </c>
      <c r="AD14" s="35">
        <f t="shared" si="71"/>
        <v>10.968456316721054</v>
      </c>
      <c r="AE14" s="38">
        <f t="shared" si="85"/>
        <v>520.90231040188917</v>
      </c>
      <c r="AF14" s="38">
        <f t="shared" si="7"/>
        <v>1.0292276035798964</v>
      </c>
      <c r="AG14" s="37">
        <f>Y14-(91.77*0.9)-(66.39*0.8)-(88.52*0.76)-(108.78*0.7)</f>
        <v>3716.1501036529708</v>
      </c>
      <c r="AH14" s="37">
        <f t="shared" si="40"/>
        <v>9.8547012542645174</v>
      </c>
      <c r="AI14" s="37">
        <f t="shared" si="72"/>
        <v>31.874809490548607</v>
      </c>
      <c r="AJ14" s="37">
        <f t="shared" si="73"/>
        <v>8.4527458876641051E-2</v>
      </c>
      <c r="AK14" s="55">
        <f t="shared" si="9"/>
        <v>-6.3218421870307795E-2</v>
      </c>
      <c r="AL14" s="56"/>
      <c r="AM14" s="33">
        <f t="shared" si="41"/>
        <v>917.17256739696006</v>
      </c>
      <c r="AN14" s="33">
        <f t="shared" si="42"/>
        <v>12.495847845948337</v>
      </c>
      <c r="AO14" s="34">
        <v>160.79638002983759</v>
      </c>
      <c r="AP14" s="34">
        <f t="shared" si="43"/>
        <v>1.816416277194048</v>
      </c>
      <c r="AQ14" s="34">
        <v>750.38948704271002</v>
      </c>
      <c r="AR14" s="34">
        <f t="shared" si="44"/>
        <v>10.59490411071816</v>
      </c>
      <c r="AS14" s="34">
        <v>5.9867003244125154</v>
      </c>
      <c r="AT14" s="34">
        <f t="shared" si="45"/>
        <v>8.452745803613014E-2</v>
      </c>
      <c r="AU14" s="35">
        <f t="shared" si="74"/>
        <v>859.49476739696013</v>
      </c>
      <c r="AV14" s="35">
        <f t="shared" si="46"/>
        <v>11.596955620189391</v>
      </c>
      <c r="AW14" s="38">
        <f t="shared" si="86"/>
        <v>160.79638002983759</v>
      </c>
      <c r="AX14" s="38">
        <f t="shared" si="47"/>
        <v>1.816416277194048</v>
      </c>
      <c r="AY14" s="37">
        <f>AQ14-(91.77*0.09)-(66.39*0.15)-(88.52*0.2)-(108.78*0.2)</f>
        <v>692.71168704271008</v>
      </c>
      <c r="AZ14" s="37">
        <f t="shared" si="49"/>
        <v>9.7805393429953433</v>
      </c>
      <c r="BA14" s="37">
        <f t="shared" si="75"/>
        <v>5.9867003244125154</v>
      </c>
      <c r="BB14" s="37">
        <f t="shared" si="76"/>
        <v>8.452745803613014E-2</v>
      </c>
      <c r="BC14" s="55">
        <f t="shared" si="88"/>
        <v>-7.1935272967524444E-2</v>
      </c>
      <c r="BD14" s="54"/>
      <c r="BE14" s="33">
        <f t="shared" si="50"/>
        <v>483.64324086231056</v>
      </c>
      <c r="BF14" s="33">
        <f t="shared" si="51"/>
        <v>11.304033530620741</v>
      </c>
      <c r="BG14" s="34">
        <v>33.487519568273179</v>
      </c>
      <c r="BH14" s="34">
        <f t="shared" si="12"/>
        <v>0.62460308128523656</v>
      </c>
      <c r="BI14" s="34">
        <v>446.59274899570522</v>
      </c>
      <c r="BJ14" s="34">
        <f t="shared" si="13"/>
        <v>10.594903000159547</v>
      </c>
      <c r="BK14" s="34">
        <v>3.5629722983321739</v>
      </c>
      <c r="BL14" s="34">
        <f t="shared" si="52"/>
        <v>8.4527449175955921E-2</v>
      </c>
      <c r="BM14" s="35">
        <f t="shared" si="77"/>
        <v>464.98724086231056</v>
      </c>
      <c r="BN14" s="35">
        <f t="shared" si="89"/>
        <v>10.861441234137045</v>
      </c>
      <c r="BO14" s="38">
        <f t="shared" si="87"/>
        <v>33.487519568273179</v>
      </c>
      <c r="BP14" s="38">
        <f t="shared" si="54"/>
        <v>0.62460308128523656</v>
      </c>
      <c r="BQ14" s="37">
        <f>BI14-(91.77*0.01)-(66.39*0.05)-(88.52*0.04)-(108.78*0.1)</f>
        <v>427.93674899570522</v>
      </c>
      <c r="BR14" s="37">
        <f t="shared" si="56"/>
        <v>10.152310703675852</v>
      </c>
      <c r="BS14" s="162">
        <f t="shared" si="78"/>
        <v>3.5629722983321739</v>
      </c>
      <c r="BT14" s="162">
        <f t="shared" si="79"/>
        <v>8.4527449175955921E-2</v>
      </c>
      <c r="BU14" s="77">
        <f t="shared" si="90"/>
        <v>-3.9153484044857745E-2</v>
      </c>
      <c r="BV14" s="54"/>
      <c r="BW14" s="33">
        <f t="shared" si="57"/>
        <v>3.5531481362897939</v>
      </c>
      <c r="BX14" s="33">
        <f t="shared" si="58"/>
        <v>10.679414914759983</v>
      </c>
      <c r="BY14" s="34"/>
      <c r="BZ14" s="34">
        <f t="shared" si="15"/>
        <v>0</v>
      </c>
      <c r="CA14" s="34">
        <v>3.5250250495830899</v>
      </c>
      <c r="CB14" s="34">
        <f t="shared" si="16"/>
        <v>10.594887588539839</v>
      </c>
      <c r="CC14" s="34">
        <v>2.8123086706704076E-2</v>
      </c>
      <c r="CD14" s="34">
        <f t="shared" si="17"/>
        <v>8.4527326220143889E-2</v>
      </c>
      <c r="CE14" s="35">
        <f t="shared" si="80"/>
        <v>3.5531481362897939</v>
      </c>
      <c r="CF14" s="35">
        <f t="shared" si="59"/>
        <v>10.679414914759983</v>
      </c>
      <c r="CG14" s="38">
        <f t="shared" si="60"/>
        <v>0</v>
      </c>
      <c r="CH14" s="38">
        <f t="shared" si="18"/>
        <v>0</v>
      </c>
      <c r="CI14" s="37">
        <f t="shared" si="61"/>
        <v>3.5250250495830899</v>
      </c>
      <c r="CJ14" s="37">
        <f t="shared" si="62"/>
        <v>10.594887588539839</v>
      </c>
      <c r="CK14" s="162">
        <f t="shared" si="81"/>
        <v>2.8123086706704076E-2</v>
      </c>
      <c r="CL14" s="162">
        <f t="shared" si="82"/>
        <v>8.4527326220143889E-2</v>
      </c>
      <c r="CM14" s="77">
        <f t="shared" si="91"/>
        <v>0</v>
      </c>
      <c r="CN14" s="140">
        <f>(91.77*0.9)+(66.39*0.8)+(88.52*0.76)+(108.78*0.7)</f>
        <v>279.12620000000004</v>
      </c>
      <c r="CO14" s="140">
        <f>(91.77*0.09)+(66.39*0.15)+(88.52*0.2)+(108.78*0.2)</f>
        <v>57.677799999999998</v>
      </c>
      <c r="CP14" s="140">
        <f>(91.77*0.01)+(66.39*0.05)+(88.52*0.04)+(108.78*0.1)</f>
        <v>18.655999999999999</v>
      </c>
      <c r="CQ14" s="140">
        <f t="shared" ref="CQ14" si="94">SUM(CN14:CP14)</f>
        <v>355.46000000000004</v>
      </c>
    </row>
    <row r="15" spans="1:98" s="139" customFormat="1" ht="18.75" x14ac:dyDescent="0.3">
      <c r="A15" s="132" t="s">
        <v>35</v>
      </c>
      <c r="B15" s="133" t="s">
        <v>34</v>
      </c>
      <c r="C15" s="134">
        <f t="shared" si="32"/>
        <v>41144.999937774679</v>
      </c>
      <c r="D15" s="49">
        <f t="shared" si="19"/>
        <v>76.988687515825958</v>
      </c>
      <c r="E15" s="135">
        <f t="shared" si="33"/>
        <v>13891.577900000002</v>
      </c>
      <c r="F15" s="135">
        <f t="shared" si="0"/>
        <v>21.415280948348794</v>
      </c>
      <c r="G15" s="135">
        <f t="shared" si="34"/>
        <v>24196.995157774683</v>
      </c>
      <c r="H15" s="135">
        <f t="shared" si="1"/>
        <v>49.340939561661301</v>
      </c>
      <c r="I15" s="135">
        <f t="shared" si="63"/>
        <v>3056.4268800000004</v>
      </c>
      <c r="J15" s="135">
        <f t="shared" si="35"/>
        <v>6.2324670058158684</v>
      </c>
      <c r="K15" s="134">
        <f t="shared" si="64"/>
        <v>39976.475347610751</v>
      </c>
      <c r="L15" s="134">
        <f t="shared" si="65"/>
        <v>74.605908133359208</v>
      </c>
      <c r="M15" s="135">
        <f>AE15+AW15+BO15+CG15</f>
        <v>13891.577900000002</v>
      </c>
      <c r="N15" s="135">
        <f t="shared" si="36"/>
        <v>21.415280948348794</v>
      </c>
      <c r="O15" s="135">
        <f t="shared" si="37"/>
        <v>23028.470567610751</v>
      </c>
      <c r="P15" s="135">
        <f t="shared" si="38"/>
        <v>46.958160179194543</v>
      </c>
      <c r="Q15" s="37">
        <f t="shared" si="83"/>
        <v>3056.4268800000004</v>
      </c>
      <c r="R15" s="37">
        <f t="shared" si="84"/>
        <v>6.2324670058158684</v>
      </c>
      <c r="S15" s="136">
        <f t="shared" si="3"/>
        <v>-3.0949733777146715E-2</v>
      </c>
      <c r="T15" s="136"/>
      <c r="U15" s="134">
        <f t="shared" ref="U15:U22" si="95">W15+Y15+AA15</f>
        <v>31074.267772791223</v>
      </c>
      <c r="V15" s="134">
        <f t="shared" si="93"/>
        <v>75.564837782874349</v>
      </c>
      <c r="W15" s="135">
        <v>10117.861505240468</v>
      </c>
      <c r="X15" s="135">
        <f t="shared" si="39"/>
        <v>19.991430528226282</v>
      </c>
      <c r="Y15" s="135">
        <v>18606.179447022914</v>
      </c>
      <c r="Z15" s="135">
        <f t="shared" si="5"/>
        <v>49.340940171767116</v>
      </c>
      <c r="AA15" s="135">
        <v>2350.2268205278415</v>
      </c>
      <c r="AB15" s="135">
        <f t="shared" si="6"/>
        <v>6.232467082880965</v>
      </c>
      <c r="AC15" s="35">
        <f t="shared" si="70"/>
        <v>30256.300559676471</v>
      </c>
      <c r="AD15" s="35">
        <f t="shared" si="71"/>
        <v>73.395705133171788</v>
      </c>
      <c r="AE15" s="38">
        <f>W15</f>
        <v>10117.861505240468</v>
      </c>
      <c r="AF15" s="135">
        <f t="shared" si="7"/>
        <v>19.991430528226282</v>
      </c>
      <c r="AG15" s="135">
        <f>Y15-(1425.6/1.22*0.7)</f>
        <v>17788.212233908162</v>
      </c>
      <c r="AH15" s="135">
        <f>AG15/AH$50</f>
        <v>47.171807522064555</v>
      </c>
      <c r="AI15" s="37">
        <f t="shared" si="72"/>
        <v>2350.2268205278415</v>
      </c>
      <c r="AJ15" s="37">
        <f t="shared" si="73"/>
        <v>6.232467082880965</v>
      </c>
      <c r="AK15" s="136">
        <f>IFERROR(AD15/V15-1,"")</f>
        <v>-2.8705582031887333E-2</v>
      </c>
      <c r="AL15" s="136"/>
      <c r="AM15" s="134">
        <f t="shared" ref="AM15:AN22" si="96">AO15+AQ15+AS15</f>
        <v>7059.2790066664611</v>
      </c>
      <c r="AN15" s="134">
        <f t="shared" si="96"/>
        <v>90.854970944551553</v>
      </c>
      <c r="AO15" s="135">
        <v>3123.2641345566399</v>
      </c>
      <c r="AP15" s="135">
        <f t="shared" si="43"/>
        <v>35.281564242505617</v>
      </c>
      <c r="AQ15" s="135">
        <v>3494.5972167958644</v>
      </c>
      <c r="AR15" s="135">
        <f t="shared" si="44"/>
        <v>49.340939681138401</v>
      </c>
      <c r="AS15" s="135">
        <v>441.41765531395674</v>
      </c>
      <c r="AT15" s="135">
        <f t="shared" si="45"/>
        <v>6.2324670209075341</v>
      </c>
      <c r="AU15" s="35">
        <f>AW15+AY15+BA15</f>
        <v>6825.5740886336744</v>
      </c>
      <c r="AV15" s="35">
        <f>AX15+AZ15+BB15</f>
        <v>87.555242950601539</v>
      </c>
      <c r="AW15" s="38">
        <f>AO15</f>
        <v>3123.2641345566399</v>
      </c>
      <c r="AX15" s="135">
        <f t="shared" si="47"/>
        <v>35.281564242505617</v>
      </c>
      <c r="AY15" s="135">
        <f>AQ15-(1425.6/1.22*0.2)</f>
        <v>3260.8922987630776</v>
      </c>
      <c r="AZ15" s="135">
        <f t="shared" si="49"/>
        <v>46.041211687188387</v>
      </c>
      <c r="BA15" s="135">
        <f t="shared" si="75"/>
        <v>441.41765531395674</v>
      </c>
      <c r="BB15" s="135">
        <f t="shared" si="76"/>
        <v>6.2324670209075341</v>
      </c>
      <c r="BC15" s="136">
        <f t="shared" si="88"/>
        <v>-3.6318629125574486E-2</v>
      </c>
      <c r="BD15" s="137"/>
      <c r="BE15" s="134">
        <f t="shared" ref="BE15:BF22" si="97">BG15+BI15+BK15</f>
        <v>2992.963359007048</v>
      </c>
      <c r="BF15" s="134">
        <f t="shared" si="97"/>
        <v>67.705517294817454</v>
      </c>
      <c r="BG15" s="135">
        <v>650.45226020289363</v>
      </c>
      <c r="BH15" s="135">
        <f t="shared" si="12"/>
        <v>12.132116417980008</v>
      </c>
      <c r="BI15" s="135">
        <v>2079.8022955148053</v>
      </c>
      <c r="BJ15" s="135">
        <f t="shared" si="13"/>
        <v>49.340934509217554</v>
      </c>
      <c r="BK15" s="135">
        <v>262.70880328934874</v>
      </c>
      <c r="BL15" s="135">
        <f t="shared" si="52"/>
        <v>6.2324663676198933</v>
      </c>
      <c r="BM15" s="35">
        <f t="shared" si="77"/>
        <v>2876.1108999906546</v>
      </c>
      <c r="BN15" s="35">
        <f t="shared" si="89"/>
        <v>64.933326139916488</v>
      </c>
      <c r="BO15" s="38">
        <f t="shared" si="87"/>
        <v>650.45226020289363</v>
      </c>
      <c r="BP15" s="135">
        <f t="shared" si="54"/>
        <v>12.132116417980008</v>
      </c>
      <c r="BQ15" s="135">
        <f>BI15-(1425.6/1.22*0.1)</f>
        <v>1962.949836498412</v>
      </c>
      <c r="BR15" s="135">
        <f t="shared" si="56"/>
        <v>46.568743354316581</v>
      </c>
      <c r="BS15" s="163">
        <f t="shared" si="78"/>
        <v>262.70880328934874</v>
      </c>
      <c r="BT15" s="163">
        <f t="shared" si="79"/>
        <v>6.2324663676198933</v>
      </c>
      <c r="BU15" s="138">
        <f t="shared" si="90"/>
        <v>-4.0944833828382321E-2</v>
      </c>
      <c r="BV15" s="137"/>
      <c r="BW15" s="134">
        <f t="shared" ref="BW15:BX22" si="98">BY15+CA15+CC15</f>
        <v>18.489799309953554</v>
      </c>
      <c r="BX15" s="134">
        <f t="shared" si="98"/>
        <v>55.573320038332348</v>
      </c>
      <c r="BY15" s="135"/>
      <c r="BZ15" s="135">
        <f t="shared" si="15"/>
        <v>0</v>
      </c>
      <c r="CA15" s="135">
        <v>16.416198441100541</v>
      </c>
      <c r="CB15" s="135">
        <f t="shared" si="16"/>
        <v>49.340862736619101</v>
      </c>
      <c r="CC15" s="135">
        <v>2.0736008688530152</v>
      </c>
      <c r="CD15" s="135">
        <f t="shared" si="17"/>
        <v>6.2324573017132492</v>
      </c>
      <c r="CE15" s="35">
        <f t="shared" si="80"/>
        <v>18.489799309953554</v>
      </c>
      <c r="CF15" s="35">
        <f t="shared" si="59"/>
        <v>55.573320038332348</v>
      </c>
      <c r="CG15" s="38">
        <f t="shared" si="60"/>
        <v>0</v>
      </c>
      <c r="CH15" s="135">
        <f t="shared" si="18"/>
        <v>0</v>
      </c>
      <c r="CI15" s="135">
        <f t="shared" si="61"/>
        <v>16.416198441100541</v>
      </c>
      <c r="CJ15" s="135">
        <f t="shared" si="62"/>
        <v>49.340862736619101</v>
      </c>
      <c r="CK15" s="162">
        <f t="shared" si="81"/>
        <v>2.0736008688530152</v>
      </c>
      <c r="CL15" s="162">
        <f t="shared" si="82"/>
        <v>6.2324573017132492</v>
      </c>
      <c r="CM15" s="138">
        <f t="shared" si="91"/>
        <v>0</v>
      </c>
      <c r="CN15" s="178">
        <f>(1425.6/1.22*0.7)</f>
        <v>817.96721311475403</v>
      </c>
      <c r="CO15" s="178">
        <f>(1425.6/1.22*0.2)</f>
        <v>233.70491803278688</v>
      </c>
      <c r="CP15" s="178">
        <f>(1425.6/1.22*0.1)</f>
        <v>116.85245901639344</v>
      </c>
      <c r="CQ15" s="178">
        <f>SUM(CN15:CP15)</f>
        <v>1168.5245901639344</v>
      </c>
      <c r="CS15"/>
      <c r="CT15"/>
    </row>
    <row r="16" spans="1:98" s="177" customFormat="1" ht="18.75" x14ac:dyDescent="0.3">
      <c r="A16" s="79" t="s">
        <v>33</v>
      </c>
      <c r="B16" s="117" t="s">
        <v>32</v>
      </c>
      <c r="C16" s="49">
        <f>C17+C18+C19+C20</f>
        <v>24042.155796079725</v>
      </c>
      <c r="D16" s="49">
        <f t="shared" si="19"/>
        <v>45.990081352253057</v>
      </c>
      <c r="E16" s="49">
        <f t="shared" ref="E16:H16" si="99">E17+E18+E19+E20</f>
        <v>6100.3359143367798</v>
      </c>
      <c r="F16" s="49">
        <f t="shared" si="99"/>
        <v>9.4042885858793888</v>
      </c>
      <c r="G16" s="49">
        <f>G17+G18+G19+G20</f>
        <v>17147.865315127194</v>
      </c>
      <c r="H16" s="49">
        <f t="shared" si="99"/>
        <v>34.966812226407498</v>
      </c>
      <c r="I16" s="49">
        <f t="shared" ref="I16" si="100">I17+I18+I19+I20</f>
        <v>793.95456661575452</v>
      </c>
      <c r="J16" s="49">
        <f t="shared" ref="J16:L16" si="101">J17+J18+J19+J20</f>
        <v>1.6189805399661732</v>
      </c>
      <c r="K16" s="35">
        <f t="shared" si="101"/>
        <v>23785.080386243659</v>
      </c>
      <c r="L16" s="35">
        <f t="shared" si="101"/>
        <v>45.465869888110376</v>
      </c>
      <c r="M16" s="170">
        <f>M17+M18+M19+M20</f>
        <v>6100.3359143367798</v>
      </c>
      <c r="N16" s="170">
        <f t="shared" ref="N16:P16" si="102">N17+N18+N19+N20</f>
        <v>9.4042885858793888</v>
      </c>
      <c r="O16" s="170">
        <f t="shared" si="102"/>
        <v>16890.789905291127</v>
      </c>
      <c r="P16" s="170">
        <f t="shared" si="102"/>
        <v>34.442600762264817</v>
      </c>
      <c r="Q16" s="37">
        <f t="shared" si="83"/>
        <v>793.95456661575474</v>
      </c>
      <c r="R16" s="37">
        <f t="shared" si="84"/>
        <v>1.6189805399661736</v>
      </c>
      <c r="S16" s="59">
        <f>IFERROR(L16/D16-1,0)</f>
        <v>-1.1398359140258441E-2</v>
      </c>
      <c r="T16" s="60"/>
      <c r="U16" s="33">
        <f t="shared" si="95"/>
        <v>18240.790140398116</v>
      </c>
      <c r="V16" s="33">
        <f t="shared" si="93"/>
        <v>45.367458742607354</v>
      </c>
      <c r="W16" s="33">
        <f>W17+W18+W19+W20</f>
        <v>4444.5420728548588</v>
      </c>
      <c r="X16" s="33">
        <f>X17+X18+X19+X20</f>
        <v>8.7817721198532066</v>
      </c>
      <c r="Y16" s="33">
        <f t="shared" ref="Y16:AD16" si="103">Y17+Y18+Y19+Y20</f>
        <v>13185.739984084408</v>
      </c>
      <c r="Z16" s="33">
        <f t="shared" si="103"/>
        <v>34.966706062769113</v>
      </c>
      <c r="AA16" s="33">
        <f t="shared" si="103"/>
        <v>610.50808345884764</v>
      </c>
      <c r="AB16" s="33">
        <f t="shared" si="103"/>
        <v>1.6189805599850351</v>
      </c>
      <c r="AC16" s="33">
        <f t="shared" si="103"/>
        <v>18060.83735351287</v>
      </c>
      <c r="AD16" s="33">
        <f t="shared" si="103"/>
        <v>44.890249559672796</v>
      </c>
      <c r="AE16" s="170">
        <f>AE17+AE18+AE19+AE20</f>
        <v>4444.5420728548588</v>
      </c>
      <c r="AF16" s="170">
        <f>AE16/AF$50</f>
        <v>8.7817721198532084</v>
      </c>
      <c r="AG16" s="171">
        <f>AG17+AG18+AG19+AG20</f>
        <v>13005.787197199163</v>
      </c>
      <c r="AH16" s="171">
        <f t="shared" ref="AH16:AJ16" si="104">AH17+AH18+AH19+AH20</f>
        <v>34.489496879834547</v>
      </c>
      <c r="AI16" s="171">
        <f t="shared" si="104"/>
        <v>610.50808345884764</v>
      </c>
      <c r="AJ16" s="171">
        <f t="shared" si="104"/>
        <v>1.6189805599850351</v>
      </c>
      <c r="AK16" s="59">
        <f t="shared" si="9"/>
        <v>-1.0518754987842938E-2</v>
      </c>
      <c r="AL16" s="60"/>
      <c r="AM16" s="33">
        <f t="shared" si="96"/>
        <v>3961.6644757268659</v>
      </c>
      <c r="AN16" s="33">
        <f t="shared" si="96"/>
        <v>52.067036008231319</v>
      </c>
      <c r="AO16" s="33">
        <f>AO17+AO18+AO19+AO20</f>
        <v>1370.4407649716804</v>
      </c>
      <c r="AP16" s="33">
        <f t="shared" ref="AP16:AX16" si="105">AP17+AP18+AP19+AP20</f>
        <v>15.481013390742419</v>
      </c>
      <c r="AQ16" s="33">
        <f t="shared" si="105"/>
        <v>2476.558588054349</v>
      </c>
      <c r="AR16" s="33">
        <f t="shared" si="105"/>
        <v>34.967042073602428</v>
      </c>
      <c r="AS16" s="33">
        <f>AS17+AS18+AS19+AS20</f>
        <v>114.66512270083655</v>
      </c>
      <c r="AT16" s="33">
        <f t="shared" si="105"/>
        <v>1.6189805438864691</v>
      </c>
      <c r="AU16" s="33">
        <f>AU17+AU18+AU19+AU20</f>
        <v>3910.2493937596528</v>
      </c>
      <c r="AV16" s="33">
        <f>AV17+AV18+AV19+AV20</f>
        <v>51.341095849562308</v>
      </c>
      <c r="AW16" s="33">
        <f t="shared" si="105"/>
        <v>1370.4407649716804</v>
      </c>
      <c r="AX16" s="33">
        <f t="shared" si="105"/>
        <v>15.481013390742419</v>
      </c>
      <c r="AY16" s="171">
        <f>AY17+AY18+AY19+AY20</f>
        <v>2425.1435060871358</v>
      </c>
      <c r="AZ16" s="171">
        <f t="shared" si="49"/>
        <v>34.241101914933417</v>
      </c>
      <c r="BA16" s="171">
        <f t="shared" ref="BA16" si="106">BA17+BA18+BA19+BA20</f>
        <v>114.66512270083655</v>
      </c>
      <c r="BB16" s="171">
        <f t="shared" ref="BB16" si="107">BB17+BB18+BB19+BB20</f>
        <v>1.6189805438864691</v>
      </c>
      <c r="BC16" s="59">
        <f t="shared" si="88"/>
        <v>-1.3942413748196603E-2</v>
      </c>
      <c r="BD16" s="69"/>
      <c r="BE16" s="33">
        <f t="shared" si="97"/>
        <v>1827.5293944832381</v>
      </c>
      <c r="BF16" s="33">
        <f t="shared" si="97"/>
        <v>41.908725430475087</v>
      </c>
      <c r="BG16" s="33">
        <f>BG17+BG18+BG19+BG20</f>
        <v>285.35307651024152</v>
      </c>
      <c r="BH16" s="33">
        <f t="shared" ref="BH16:BT16" si="108">BH17+BH18+BH19+BH20</f>
        <v>5.3223533167078774</v>
      </c>
      <c r="BI16" s="33">
        <f>BI17+BI18+BI19+BI20</f>
        <v>1473.9336076936856</v>
      </c>
      <c r="BJ16" s="33">
        <f t="shared" si="108"/>
        <v>34.967391739582396</v>
      </c>
      <c r="BK16" s="33">
        <f t="shared" si="108"/>
        <v>68.242710279310984</v>
      </c>
      <c r="BL16" s="33">
        <f t="shared" si="108"/>
        <v>1.6189803741848121</v>
      </c>
      <c r="BM16" s="33">
        <f>BM17+BM18+BM19+BM20</f>
        <v>1801.8218534996315</v>
      </c>
      <c r="BN16" s="33">
        <f t="shared" si="108"/>
        <v>41.298843376396874</v>
      </c>
      <c r="BO16" s="33">
        <f t="shared" si="108"/>
        <v>285.35307651024152</v>
      </c>
      <c r="BP16" s="33">
        <f t="shared" si="108"/>
        <v>5.3223533167078774</v>
      </c>
      <c r="BQ16" s="33">
        <f t="shared" si="108"/>
        <v>1448.2260667100791</v>
      </c>
      <c r="BR16" s="33">
        <f t="shared" si="108"/>
        <v>34.357509685504183</v>
      </c>
      <c r="BS16" s="33">
        <f t="shared" si="108"/>
        <v>68.242710279310984</v>
      </c>
      <c r="BT16" s="33">
        <f t="shared" si="108"/>
        <v>1.6189803741848121</v>
      </c>
      <c r="BU16" s="80">
        <f>IFERROR(BN16/BF16-1,"")</f>
        <v>-1.4552627115562933E-2</v>
      </c>
      <c r="BV16" s="69"/>
      <c r="BW16" s="33">
        <f t="shared" si="98"/>
        <v>12.171785471509917</v>
      </c>
      <c r="BX16" s="33">
        <f t="shared" si="98"/>
        <v>36.583768060803457</v>
      </c>
      <c r="BY16" s="33">
        <f>BY17+BY18+BY19+BY20</f>
        <v>0</v>
      </c>
      <c r="BZ16" s="33">
        <f t="shared" ref="BZ16:CD16" si="109">BZ17+BZ18+BZ19+BZ20</f>
        <v>0</v>
      </c>
      <c r="CA16" s="33">
        <f>CA17+CA18+CA19+CA20</f>
        <v>11.633135294750495</v>
      </c>
      <c r="CB16" s="33">
        <f t="shared" si="109"/>
        <v>34.964790041629335</v>
      </c>
      <c r="CC16" s="33">
        <f t="shared" si="109"/>
        <v>0.53865017675942173</v>
      </c>
      <c r="CD16" s="33">
        <f t="shared" si="109"/>
        <v>1.6189780191741208</v>
      </c>
      <c r="CE16" s="35">
        <f>CE17+CE18+CE19+CE20</f>
        <v>12.171785471509917</v>
      </c>
      <c r="CF16" s="35">
        <f>CF17+CF18+CF19+CF20</f>
        <v>36.58376806080345</v>
      </c>
      <c r="CG16" s="35">
        <f t="shared" ref="CG16:CL16" si="110">CG17+CG18+CG19+CG20</f>
        <v>0</v>
      </c>
      <c r="CH16" s="35">
        <f t="shared" si="110"/>
        <v>0</v>
      </c>
      <c r="CI16" s="35">
        <f t="shared" si="110"/>
        <v>11.633135294750495</v>
      </c>
      <c r="CJ16" s="35">
        <f t="shared" si="110"/>
        <v>34.964790041629335</v>
      </c>
      <c r="CK16" s="35">
        <f t="shared" si="110"/>
        <v>0.53865017675942173</v>
      </c>
      <c r="CL16" s="35">
        <f t="shared" si="110"/>
        <v>1.6189780191741208</v>
      </c>
      <c r="CM16" s="80">
        <f t="shared" si="91"/>
        <v>-2.2204460492503131E-16</v>
      </c>
      <c r="CN16" s="178"/>
      <c r="CO16" s="178"/>
      <c r="CP16" s="178"/>
      <c r="CQ16" s="178"/>
    </row>
    <row r="17" spans="1:95" ht="19.5" customHeight="1" x14ac:dyDescent="0.35">
      <c r="A17" s="75" t="s">
        <v>31</v>
      </c>
      <c r="B17" s="48" t="s">
        <v>12</v>
      </c>
      <c r="C17" s="49">
        <f>U17+AM17+BE17+BW17</f>
        <v>9051.8999863104309</v>
      </c>
      <c r="D17" s="49">
        <f t="shared" si="19"/>
        <v>16.937511253481713</v>
      </c>
      <c r="E17" s="119">
        <f>W17+AO17+BG17+BY17</f>
        <v>3056.1471379999998</v>
      </c>
      <c r="F17" s="119">
        <f t="shared" ref="F17:F31" si="111">E17/$F$50</f>
        <v>4.7113618086367337</v>
      </c>
      <c r="G17" s="119">
        <f>Y17+AQ17+BI17+CA17</f>
        <v>5323.3389347104303</v>
      </c>
      <c r="H17" s="119">
        <f t="shared" ref="H17:H31" si="112">G17/$H$50</f>
        <v>10.855006703565486</v>
      </c>
      <c r="I17" s="119">
        <f>AA17+AS17+BK17+CC17</f>
        <v>672.4139136</v>
      </c>
      <c r="J17" s="119">
        <f t="shared" ref="J17:J31" si="113">I17/$H$50</f>
        <v>1.3711427412794908</v>
      </c>
      <c r="K17" s="35">
        <f t="shared" ref="K17:K20" si="114">M17+O17+Q17</f>
        <v>8794.8245764743642</v>
      </c>
      <c r="L17" s="35">
        <f t="shared" ref="L17:L20" si="115">N17+P17+R17</f>
        <v>16.413299789339025</v>
      </c>
      <c r="M17" s="38">
        <f>AE17+AW17+BO17+CG17</f>
        <v>3056.1471379999998</v>
      </c>
      <c r="N17" s="38">
        <f>M17/$N$50</f>
        <v>4.7113618086367337</v>
      </c>
      <c r="O17" s="37">
        <f>AG17+AY17+BQ17+CI17</f>
        <v>5066.2635248743654</v>
      </c>
      <c r="P17" s="37">
        <f t="shared" ref="P17:P44" si="116">O17/$P$50</f>
        <v>10.330795239422798</v>
      </c>
      <c r="Q17" s="37">
        <f t="shared" si="83"/>
        <v>672.4139136</v>
      </c>
      <c r="R17" s="37">
        <f t="shared" si="84"/>
        <v>1.3711427412794908</v>
      </c>
      <c r="S17" s="55">
        <f>IFERROR(L17/D17-1,0)</f>
        <v>-3.0949733777146826E-2</v>
      </c>
      <c r="T17" s="56"/>
      <c r="U17" s="33">
        <f t="shared" si="95"/>
        <v>6836.3389100140694</v>
      </c>
      <c r="V17" s="33">
        <f t="shared" si="93"/>
        <v>16.624264312232359</v>
      </c>
      <c r="W17" s="34">
        <f>W15*0.22</f>
        <v>2225.9295311529027</v>
      </c>
      <c r="X17" s="34">
        <f t="shared" ref="X17:X45" si="117">W17/X$50</f>
        <v>4.3981147162097818</v>
      </c>
      <c r="Y17" s="34">
        <f>Y15*0.22</f>
        <v>4093.3594783450412</v>
      </c>
      <c r="Z17" s="34">
        <f t="shared" ref="Z17:Z45" si="118">Y17/Z$50</f>
        <v>10.855006837788766</v>
      </c>
      <c r="AA17" s="34">
        <f>AA15*0.22</f>
        <v>517.04990051612515</v>
      </c>
      <c r="AB17" s="34">
        <f t="shared" ref="AB17:AB45" si="119">AA17/AB$50</f>
        <v>1.3711427582338125</v>
      </c>
      <c r="AC17" s="35">
        <f t="shared" si="70"/>
        <v>6656.3861231288238</v>
      </c>
      <c r="AD17" s="35">
        <f t="shared" si="71"/>
        <v>16.147055129297797</v>
      </c>
      <c r="AE17" s="38">
        <f t="shared" ref="AE17:AE30" si="120">W17</f>
        <v>2225.9295311529027</v>
      </c>
      <c r="AF17" s="38">
        <f t="shared" si="7"/>
        <v>4.3981147162097818</v>
      </c>
      <c r="AG17" s="37">
        <f>AG15*0.22</f>
        <v>3913.4066914597956</v>
      </c>
      <c r="AH17" s="37">
        <f t="shared" si="40"/>
        <v>10.377797654854202</v>
      </c>
      <c r="AI17" s="37">
        <f t="shared" ref="AI17:AI20" si="121">AA17</f>
        <v>517.04990051612515</v>
      </c>
      <c r="AJ17" s="37">
        <f t="shared" si="73"/>
        <v>1.3711427582338125</v>
      </c>
      <c r="AK17" s="55">
        <f t="shared" si="9"/>
        <v>-2.8705582031887222E-2</v>
      </c>
      <c r="AL17" s="56"/>
      <c r="AM17" s="33">
        <f t="shared" si="96"/>
        <v>1553.0413814666213</v>
      </c>
      <c r="AN17" s="33">
        <f t="shared" si="96"/>
        <v>19.988093607801343</v>
      </c>
      <c r="AO17" s="34">
        <f>AO15*0.22</f>
        <v>687.11810960246078</v>
      </c>
      <c r="AP17" s="34">
        <f>AO17/AP$50</f>
        <v>7.7619441333512347</v>
      </c>
      <c r="AQ17" s="34">
        <f>AQ15*0.22</f>
        <v>768.81138769509016</v>
      </c>
      <c r="AR17" s="34">
        <f>AQ17/AR$50</f>
        <v>10.855006729850448</v>
      </c>
      <c r="AS17" s="34">
        <f>AS15*0.22</f>
        <v>97.111884169070478</v>
      </c>
      <c r="AT17" s="34">
        <f>AS17/AT$50</f>
        <v>1.3711427445996576</v>
      </c>
      <c r="AU17" s="35">
        <f t="shared" ref="AU17:AU20" si="122">AW17+AY17+BA17</f>
        <v>1501.6262994994083</v>
      </c>
      <c r="AV17" s="35">
        <f>AX17+AZ17+BB17</f>
        <v>19.262153449132338</v>
      </c>
      <c r="AW17" s="38">
        <f t="shared" si="86"/>
        <v>687.11810960246078</v>
      </c>
      <c r="AX17" s="38">
        <f t="shared" si="47"/>
        <v>7.7619441333512347</v>
      </c>
      <c r="AY17" s="37">
        <f>AY15*0.22</f>
        <v>717.39630572787712</v>
      </c>
      <c r="AZ17" s="37">
        <f t="shared" si="49"/>
        <v>10.129066571181445</v>
      </c>
      <c r="BA17" s="37">
        <f t="shared" ref="BA17:BA20" si="123">AS17</f>
        <v>97.111884169070478</v>
      </c>
      <c r="BB17" s="37">
        <f t="shared" si="76"/>
        <v>1.3711427445996576</v>
      </c>
      <c r="BC17" s="55">
        <f t="shared" si="88"/>
        <v>-3.6318629125574597E-2</v>
      </c>
      <c r="BD17" s="54"/>
      <c r="BE17" s="33">
        <f t="shared" si="97"/>
        <v>658.45193898155048</v>
      </c>
      <c r="BF17" s="33">
        <f t="shared" si="97"/>
        <v>14.895213804859841</v>
      </c>
      <c r="BG17" s="34">
        <f>BG15*0.22</f>
        <v>143.09949724463661</v>
      </c>
      <c r="BH17" s="34">
        <f t="shared" ref="BH17:BH45" si="124">BG17/BH$50</f>
        <v>2.669065611955602</v>
      </c>
      <c r="BI17" s="34">
        <f>BI15*0.22</f>
        <v>457.55650501325715</v>
      </c>
      <c r="BJ17" s="34">
        <f t="shared" ref="BJ17:BJ45" si="125">BI17/BJ$50</f>
        <v>10.855005592027862</v>
      </c>
      <c r="BK17" s="34">
        <f>BK15*0.22</f>
        <v>57.795936723656723</v>
      </c>
      <c r="BL17" s="34">
        <f t="shared" ref="BL17:BL48" si="126">BK17/BL$50</f>
        <v>1.3711426008763765</v>
      </c>
      <c r="BM17" s="35">
        <f t="shared" ref="BM17:BM20" si="127">BO17+BQ17+BS17</f>
        <v>632.74439799794391</v>
      </c>
      <c r="BN17" s="35">
        <f t="shared" ref="BN17:BN20" si="128">BP17+BR17+BT17</f>
        <v>14.285331750781626</v>
      </c>
      <c r="BO17" s="38">
        <f t="shared" si="87"/>
        <v>143.09949724463661</v>
      </c>
      <c r="BP17" s="38">
        <f t="shared" si="54"/>
        <v>2.669065611955602</v>
      </c>
      <c r="BQ17" s="37">
        <f>BQ15*0.22</f>
        <v>431.84896402965063</v>
      </c>
      <c r="BR17" s="37">
        <f t="shared" si="56"/>
        <v>10.245123537949647</v>
      </c>
      <c r="BS17" s="162">
        <f t="shared" ref="BS17:BS20" si="129">BK17</f>
        <v>57.795936723656723</v>
      </c>
      <c r="BT17" s="162">
        <f t="shared" si="79"/>
        <v>1.3711426008763765</v>
      </c>
      <c r="BU17" s="77">
        <f t="shared" si="90"/>
        <v>-4.0944833828382432E-2</v>
      </c>
      <c r="BV17" s="54"/>
      <c r="BW17" s="33">
        <f t="shared" si="98"/>
        <v>4.0677558481897824</v>
      </c>
      <c r="BX17" s="33">
        <f t="shared" si="98"/>
        <v>12.226130408433116</v>
      </c>
      <c r="BY17" s="34">
        <f>BY15*0.22</f>
        <v>0</v>
      </c>
      <c r="BZ17" s="34">
        <f t="shared" ref="BZ17:BZ45" si="130">BY17/BZ$50</f>
        <v>0</v>
      </c>
      <c r="CA17" s="34">
        <f>CA15*0.22</f>
        <v>3.6115636570421188</v>
      </c>
      <c r="CB17" s="34">
        <f t="shared" ref="CB17:CB45" si="131">CA17/CB$50</f>
        <v>10.854989802056201</v>
      </c>
      <c r="CC17" s="34">
        <f>CC15*0.22</f>
        <v>0.45619219114766335</v>
      </c>
      <c r="CD17" s="34">
        <f t="shared" ref="CD17:CD45" si="132">CC17/CD$50</f>
        <v>1.3711406063769149</v>
      </c>
      <c r="CE17" s="35">
        <f t="shared" si="80"/>
        <v>4.0677558481897824</v>
      </c>
      <c r="CF17" s="35">
        <f t="shared" si="59"/>
        <v>12.226130408433116</v>
      </c>
      <c r="CG17" s="38">
        <f>CG15*0.22</f>
        <v>0</v>
      </c>
      <c r="CH17" s="38">
        <f t="shared" si="18"/>
        <v>0</v>
      </c>
      <c r="CI17" s="37">
        <f>CI15*0.22</f>
        <v>3.6115636570421188</v>
      </c>
      <c r="CJ17" s="37">
        <f t="shared" si="62"/>
        <v>10.854989802056201</v>
      </c>
      <c r="CK17" s="162">
        <f t="shared" ref="CK17:CK30" si="133">CC17</f>
        <v>0.45619219114766335</v>
      </c>
      <c r="CL17" s="162">
        <f t="shared" si="82"/>
        <v>1.3711406063769149</v>
      </c>
      <c r="CM17" s="77">
        <f t="shared" si="91"/>
        <v>0</v>
      </c>
      <c r="CQ17" s="142">
        <v>1425.6</v>
      </c>
    </row>
    <row r="18" spans="1:95" s="125" customFormat="1" ht="20.25" customHeight="1" x14ac:dyDescent="0.25">
      <c r="A18" s="126" t="s">
        <v>30</v>
      </c>
      <c r="B18" s="127" t="s">
        <v>29</v>
      </c>
      <c r="C18" s="43">
        <f>U18+AM18+BE18+BW18</f>
        <v>3289.8586981230096</v>
      </c>
      <c r="D18" s="49">
        <f t="shared" si="19"/>
        <v>6.4318662548099148</v>
      </c>
      <c r="E18" s="128">
        <f>W18+AO18+BG18+BY18</f>
        <v>555.94223999999997</v>
      </c>
      <c r="F18" s="128">
        <f t="shared" si="111"/>
        <v>0.8570415359837813</v>
      </c>
      <c r="G18" s="128">
        <f>Y18+AQ18+BI18+CA18</f>
        <v>2715.4897081230097</v>
      </c>
      <c r="H18" s="128">
        <f t="shared" si="112"/>
        <v>5.5372500880862621</v>
      </c>
      <c r="I18" s="128">
        <f>AA18+AS18+BK18+CC18</f>
        <v>18.426750000000002</v>
      </c>
      <c r="J18" s="128">
        <f t="shared" si="113"/>
        <v>3.7574630739871502E-2</v>
      </c>
      <c r="K18" s="43">
        <f t="shared" si="114"/>
        <v>3289.8586981230096</v>
      </c>
      <c r="L18" s="43">
        <f t="shared" si="115"/>
        <v>6.4318662548099148</v>
      </c>
      <c r="M18" s="128">
        <f>AE18+AW18+BO18+CG18</f>
        <v>555.94223999999997</v>
      </c>
      <c r="N18" s="128">
        <f t="shared" ref="N18:N45" si="134">M18/$N$50</f>
        <v>0.8570415359837813</v>
      </c>
      <c r="O18" s="128">
        <f>AG18+AY18+BQ18+CI18</f>
        <v>2715.4897081230097</v>
      </c>
      <c r="P18" s="128">
        <f t="shared" si="116"/>
        <v>5.5372500880862621</v>
      </c>
      <c r="Q18" s="37">
        <f t="shared" si="83"/>
        <v>18.426750000000002</v>
      </c>
      <c r="R18" s="37">
        <f t="shared" si="84"/>
        <v>3.7574630739871502E-2</v>
      </c>
      <c r="S18" s="129">
        <f t="shared" si="3"/>
        <v>0</v>
      </c>
      <c r="T18" s="129"/>
      <c r="U18" s="43">
        <f t="shared" si="95"/>
        <v>2507.1515229895344</v>
      </c>
      <c r="V18" s="43">
        <f t="shared" si="93"/>
        <v>6.3748836974579675</v>
      </c>
      <c r="W18" s="128">
        <v>404.91775878341048</v>
      </c>
      <c r="X18" s="128">
        <f t="shared" si="117"/>
        <v>0.80005890969855198</v>
      </c>
      <c r="Y18" s="128">
        <v>2088.0645909310997</v>
      </c>
      <c r="Z18" s="128">
        <f t="shared" si="118"/>
        <v>5.5372501565549301</v>
      </c>
      <c r="AA18" s="128">
        <v>14.169173275024136</v>
      </c>
      <c r="AB18" s="128">
        <f t="shared" si="119"/>
        <v>3.7574631204485683E-2</v>
      </c>
      <c r="AC18" s="43">
        <f t="shared" si="70"/>
        <v>2507.1515229895344</v>
      </c>
      <c r="AD18" s="43">
        <f t="shared" si="71"/>
        <v>6.3748836974579675</v>
      </c>
      <c r="AE18" s="128">
        <f>W18</f>
        <v>404.91775878341048</v>
      </c>
      <c r="AF18" s="128">
        <f t="shared" si="7"/>
        <v>0.80005890969855198</v>
      </c>
      <c r="AG18" s="128">
        <f>Y18</f>
        <v>2088.0645909310997</v>
      </c>
      <c r="AH18" s="128">
        <f t="shared" si="40"/>
        <v>5.5372501565549301</v>
      </c>
      <c r="AI18" s="128">
        <f t="shared" si="121"/>
        <v>14.169173275024136</v>
      </c>
      <c r="AJ18" s="128">
        <f t="shared" si="73"/>
        <v>3.7574631204485683E-2</v>
      </c>
      <c r="AK18" s="129">
        <f t="shared" si="9"/>
        <v>0</v>
      </c>
      <c r="AL18" s="129"/>
      <c r="AM18" s="43">
        <f t="shared" si="96"/>
        <v>519.83312607417133</v>
      </c>
      <c r="AN18" s="43">
        <f t="shared" si="96"/>
        <v>6.986796215829929</v>
      </c>
      <c r="AO18" s="128">
        <v>124.99332124661518</v>
      </c>
      <c r="AP18" s="128">
        <f>AO18/AP$50</f>
        <v>1.4119714835045827</v>
      </c>
      <c r="AQ18" s="128">
        <v>392.17856243589893</v>
      </c>
      <c r="AR18" s="128">
        <f>AQ18/AR$50</f>
        <v>5.5372501014944895</v>
      </c>
      <c r="AS18" s="128">
        <v>2.6612423916571668</v>
      </c>
      <c r="AT18" s="128">
        <f>AS18/AT$50</f>
        <v>3.757463083085695E-2</v>
      </c>
      <c r="AU18" s="43">
        <f t="shared" si="122"/>
        <v>519.83312607417133</v>
      </c>
      <c r="AV18" s="43">
        <f t="shared" ref="AV18:AV20" si="135">AX18+AZ18+BB18</f>
        <v>6.986796215829929</v>
      </c>
      <c r="AW18" s="128">
        <f>AO18</f>
        <v>124.99332124661518</v>
      </c>
      <c r="AX18" s="128">
        <f t="shared" si="47"/>
        <v>1.4119714835045827</v>
      </c>
      <c r="AY18" s="128">
        <f>AQ18</f>
        <v>392.17856243589893</v>
      </c>
      <c r="AZ18" s="128">
        <f t="shared" si="49"/>
        <v>5.5372501014944895</v>
      </c>
      <c r="BA18" s="128">
        <f t="shared" si="123"/>
        <v>2.6612423916571668</v>
      </c>
      <c r="BB18" s="128">
        <f t="shared" si="76"/>
        <v>3.757463083085695E-2</v>
      </c>
      <c r="BC18" s="129">
        <f>IFERROR(AV18/AN18-1,"")</f>
        <v>0</v>
      </c>
      <c r="BD18" s="130"/>
      <c r="BE18" s="43">
        <f t="shared" si="97"/>
        <v>261.01925201507203</v>
      </c>
      <c r="BF18" s="43">
        <f t="shared" si="97"/>
        <v>6.0603525757649317</v>
      </c>
      <c r="BG18" s="128">
        <v>26.031159969974286</v>
      </c>
      <c r="BH18" s="128">
        <f t="shared" si="124"/>
        <v>0.48552842779311489</v>
      </c>
      <c r="BI18" s="128">
        <v>233.40425914770739</v>
      </c>
      <c r="BJ18" s="128">
        <f t="shared" si="125"/>
        <v>5.5372495210795352</v>
      </c>
      <c r="BK18" s="128">
        <v>1.583832897390304</v>
      </c>
      <c r="BL18" s="128">
        <f t="shared" si="126"/>
        <v>3.7574626892281443E-2</v>
      </c>
      <c r="BM18" s="43">
        <f t="shared" si="127"/>
        <v>261.01925201507203</v>
      </c>
      <c r="BN18" s="43">
        <f t="shared" si="128"/>
        <v>6.0603525757649317</v>
      </c>
      <c r="BO18" s="128">
        <f>BG18</f>
        <v>26.031159969974286</v>
      </c>
      <c r="BP18" s="128">
        <f t="shared" si="54"/>
        <v>0.48552842779311489</v>
      </c>
      <c r="BQ18" s="128">
        <f>BI18</f>
        <v>233.40425914770739</v>
      </c>
      <c r="BR18" s="128">
        <f t="shared" si="56"/>
        <v>5.5372495210795352</v>
      </c>
      <c r="BS18" s="164">
        <f t="shared" si="129"/>
        <v>1.583832897390304</v>
      </c>
      <c r="BT18" s="164">
        <f t="shared" si="79"/>
        <v>3.7574626892281443E-2</v>
      </c>
      <c r="BU18" s="131">
        <f t="shared" si="90"/>
        <v>0</v>
      </c>
      <c r="BV18" s="130"/>
      <c r="BW18" s="43">
        <f t="shared" si="98"/>
        <v>1.8547970442320645</v>
      </c>
      <c r="BX18" s="43">
        <f t="shared" si="98"/>
        <v>5.5748160386885415</v>
      </c>
      <c r="BY18" s="128"/>
      <c r="BZ18" s="128">
        <f t="shared" si="130"/>
        <v>0</v>
      </c>
      <c r="CA18" s="128">
        <v>1.8422956083036717</v>
      </c>
      <c r="CB18" s="128">
        <f t="shared" si="131"/>
        <v>5.537241466453283</v>
      </c>
      <c r="CC18" s="128">
        <v>1.2501435928392729E-2</v>
      </c>
      <c r="CD18" s="128">
        <f t="shared" si="132"/>
        <v>3.7574572235258119E-2</v>
      </c>
      <c r="CE18" s="43">
        <f t="shared" ref="CE18:CE20" si="136">CG18+CI18+CK18</f>
        <v>1.8547970442320645</v>
      </c>
      <c r="CF18" s="43">
        <f t="shared" si="59"/>
        <v>5.5748160386885415</v>
      </c>
      <c r="CG18" s="128">
        <f>BY18</f>
        <v>0</v>
      </c>
      <c r="CH18" s="128">
        <f t="shared" si="18"/>
        <v>0</v>
      </c>
      <c r="CI18" s="128">
        <f t="shared" ref="CI18:CI20" si="137">CA18</f>
        <v>1.8422956083036717</v>
      </c>
      <c r="CJ18" s="128">
        <f t="shared" si="62"/>
        <v>5.537241466453283</v>
      </c>
      <c r="CK18" s="164">
        <f t="shared" si="133"/>
        <v>1.2501435928392729E-2</v>
      </c>
      <c r="CL18" s="164">
        <f t="shared" si="82"/>
        <v>3.7574572235258119E-2</v>
      </c>
      <c r="CM18" s="131">
        <f t="shared" si="91"/>
        <v>0</v>
      </c>
    </row>
    <row r="19" spans="1:95" ht="15.75" customHeight="1" x14ac:dyDescent="0.25">
      <c r="A19" s="75" t="s">
        <v>28</v>
      </c>
      <c r="B19" s="48" t="s">
        <v>88</v>
      </c>
      <c r="C19" s="49">
        <f>U19+AM19+BE19+BW19</f>
        <v>106.50162439787974</v>
      </c>
      <c r="D19" s="49">
        <f t="shared" si="19"/>
        <v>0.18634146958724931</v>
      </c>
      <c r="E19" s="49">
        <f>W19+AO19+BG19+BY19</f>
        <v>61.965146336780286</v>
      </c>
      <c r="F19" s="49">
        <f t="shared" si="111"/>
        <v>9.5525578689494711E-2</v>
      </c>
      <c r="G19" s="49">
        <f>Y19+AQ19+BI19+CA19</f>
        <v>41.715565045344874</v>
      </c>
      <c r="H19" s="49">
        <f t="shared" si="112"/>
        <v>8.5063668453955493E-2</v>
      </c>
      <c r="I19" s="49">
        <f>AA19+AS19+BK19+CC19</f>
        <v>2.8209130157545639</v>
      </c>
      <c r="J19" s="49">
        <f t="shared" si="113"/>
        <v>5.7522224437990994E-3</v>
      </c>
      <c r="K19" s="35">
        <f t="shared" si="114"/>
        <v>106.50162439787974</v>
      </c>
      <c r="L19" s="35">
        <f t="shared" si="115"/>
        <v>0.18634146958724931</v>
      </c>
      <c r="M19" s="38">
        <f>AE19+AW19+BO19+CG19</f>
        <v>61.965146336780286</v>
      </c>
      <c r="N19" s="38">
        <f t="shared" si="134"/>
        <v>9.5525578689494711E-2</v>
      </c>
      <c r="O19" s="37">
        <f>AG19+AY19+BQ19+CI19</f>
        <v>41.715565045344874</v>
      </c>
      <c r="P19" s="37">
        <f t="shared" si="116"/>
        <v>8.5063668453955493E-2</v>
      </c>
      <c r="Q19" s="37">
        <f t="shared" si="83"/>
        <v>2.8209130157545639</v>
      </c>
      <c r="R19" s="37">
        <f t="shared" si="84"/>
        <v>5.7522224437990994E-3</v>
      </c>
      <c r="S19" s="61">
        <f t="shared" si="3"/>
        <v>0</v>
      </c>
      <c r="T19" s="58"/>
      <c r="U19" s="49">
        <f t="shared" si="95"/>
        <v>80.730773101113115</v>
      </c>
      <c r="V19" s="49">
        <f t="shared" si="93"/>
        <v>0.18263562720820878</v>
      </c>
      <c r="W19" s="49">
        <v>46.524829045822798</v>
      </c>
      <c r="X19" s="49">
        <f>W19/X$50</f>
        <v>9.1926331194139579E-2</v>
      </c>
      <c r="Y19" s="49">
        <v>32.036814647554415</v>
      </c>
      <c r="Z19" s="49">
        <f t="shared" si="118"/>
        <v>8.4957073499143276E-2</v>
      </c>
      <c r="AA19" s="49">
        <v>2.1691294077358898</v>
      </c>
      <c r="AB19" s="49">
        <f t="shared" si="119"/>
        <v>5.7522225149259235E-3</v>
      </c>
      <c r="AC19" s="35">
        <f t="shared" si="70"/>
        <v>80.730773101113115</v>
      </c>
      <c r="AD19" s="35">
        <f t="shared" si="71"/>
        <v>0.18263562720820878</v>
      </c>
      <c r="AE19" s="38">
        <f t="shared" si="120"/>
        <v>46.524829045822798</v>
      </c>
      <c r="AF19" s="38">
        <f t="shared" si="7"/>
        <v>9.1926331194139579E-2</v>
      </c>
      <c r="AG19" s="37">
        <f>Y19</f>
        <v>32.036814647554415</v>
      </c>
      <c r="AH19" s="37">
        <f t="shared" si="40"/>
        <v>8.4957073499143276E-2</v>
      </c>
      <c r="AI19" s="37">
        <f t="shared" si="121"/>
        <v>2.1691294077358898</v>
      </c>
      <c r="AJ19" s="37">
        <f t="shared" si="73"/>
        <v>5.7522225149259235E-3</v>
      </c>
      <c r="AK19" s="61">
        <f t="shared" si="9"/>
        <v>0</v>
      </c>
      <c r="AL19" s="58"/>
      <c r="AM19" s="49">
        <f t="shared" si="96"/>
        <v>19.27323294569435</v>
      </c>
      <c r="AN19" s="49">
        <f t="shared" si="96"/>
        <v>0.23592029147414734</v>
      </c>
      <c r="AO19" s="49">
        <v>12.82487809322623</v>
      </c>
      <c r="AP19" s="49">
        <f>AO19/AP$50</f>
        <v>0.14487463783228688</v>
      </c>
      <c r="AQ19" s="49">
        <v>6.0409507632660926</v>
      </c>
      <c r="AR19" s="49">
        <f>AQ19/AR$50</f>
        <v>8.5293431184132573E-2</v>
      </c>
      <c r="AS19" s="49">
        <v>0.40740408920202997</v>
      </c>
      <c r="AT19" s="49">
        <f>AS19/AT$50</f>
        <v>5.7522224577278725E-3</v>
      </c>
      <c r="AU19" s="35">
        <f t="shared" si="122"/>
        <v>19.27323294569435</v>
      </c>
      <c r="AV19" s="35">
        <f t="shared" si="135"/>
        <v>0.23592029147414734</v>
      </c>
      <c r="AW19" s="38">
        <f t="shared" si="86"/>
        <v>12.82487809322623</v>
      </c>
      <c r="AX19" s="38">
        <f t="shared" si="47"/>
        <v>0.14487463783228688</v>
      </c>
      <c r="AY19" s="37">
        <f t="shared" si="48"/>
        <v>6.0409507632660926</v>
      </c>
      <c r="AZ19" s="37">
        <f t="shared" si="49"/>
        <v>8.5293431184132573E-2</v>
      </c>
      <c r="BA19" s="37">
        <f t="shared" si="123"/>
        <v>0.40740408920202997</v>
      </c>
      <c r="BB19" s="37">
        <f t="shared" si="76"/>
        <v>5.7522224577278725E-3</v>
      </c>
      <c r="BC19" s="61">
        <f t="shared" si="88"/>
        <v>0</v>
      </c>
      <c r="BD19" s="54"/>
      <c r="BE19" s="49">
        <f t="shared" si="97"/>
        <v>6.4680577300332862</v>
      </c>
      <c r="BF19" s="49">
        <f t="shared" si="97"/>
        <v>0.14018166818852104</v>
      </c>
      <c r="BG19" s="49">
        <v>2.6154391977312557</v>
      </c>
      <c r="BH19" s="49">
        <f t="shared" si="124"/>
        <v>4.8782692862234245E-2</v>
      </c>
      <c r="BI19" s="49">
        <v>3.610152832434796</v>
      </c>
      <c r="BJ19" s="49">
        <f t="shared" si="125"/>
        <v>8.5646753471507311E-2</v>
      </c>
      <c r="BK19" s="49">
        <v>0.24246569986723493</v>
      </c>
      <c r="BL19" s="49">
        <f t="shared" si="126"/>
        <v>5.7522218547795016E-3</v>
      </c>
      <c r="BM19" s="35">
        <f t="shared" si="127"/>
        <v>6.4680577300332862</v>
      </c>
      <c r="BN19" s="35">
        <f t="shared" si="128"/>
        <v>0.14018166818852104</v>
      </c>
      <c r="BO19" s="38">
        <f t="shared" si="87"/>
        <v>2.6154391977312557</v>
      </c>
      <c r="BP19" s="38">
        <f t="shared" si="54"/>
        <v>4.8782692862234245E-2</v>
      </c>
      <c r="BQ19" s="37">
        <f t="shared" si="55"/>
        <v>3.610152832434796</v>
      </c>
      <c r="BR19" s="37">
        <f t="shared" si="56"/>
        <v>8.5646753471507311E-2</v>
      </c>
      <c r="BS19" s="162">
        <f t="shared" si="129"/>
        <v>0.24246569986723493</v>
      </c>
      <c r="BT19" s="162">
        <f t="shared" si="79"/>
        <v>5.7522218547795016E-3</v>
      </c>
      <c r="BU19" s="81">
        <f t="shared" si="90"/>
        <v>0</v>
      </c>
      <c r="BV19" s="54"/>
      <c r="BW19" s="49">
        <f t="shared" si="98"/>
        <v>2.9560621038989467E-2</v>
      </c>
      <c r="BX19" s="49">
        <f t="shared" si="98"/>
        <v>8.8848008893599423E-2</v>
      </c>
      <c r="BY19" s="49"/>
      <c r="BZ19" s="49">
        <f t="shared" si="130"/>
        <v>0</v>
      </c>
      <c r="CA19" s="49">
        <v>2.7646802089580331E-2</v>
      </c>
      <c r="CB19" s="49">
        <f t="shared" si="131"/>
        <v>8.3095795406150488E-2</v>
      </c>
      <c r="CC19" s="49">
        <v>1.913818949409136E-3</v>
      </c>
      <c r="CD19" s="49">
        <f t="shared" si="132"/>
        <v>5.7522134874489371E-3</v>
      </c>
      <c r="CE19" s="35">
        <f t="shared" si="136"/>
        <v>2.9560621038989467E-2</v>
      </c>
      <c r="CF19" s="35">
        <f t="shared" si="59"/>
        <v>8.8848008893599423E-2</v>
      </c>
      <c r="CG19" s="38">
        <f>BY19</f>
        <v>0</v>
      </c>
      <c r="CH19" s="38">
        <f t="shared" si="18"/>
        <v>0</v>
      </c>
      <c r="CI19" s="37">
        <f t="shared" si="137"/>
        <v>2.7646802089580331E-2</v>
      </c>
      <c r="CJ19" s="37">
        <f t="shared" si="62"/>
        <v>8.3095795406150488E-2</v>
      </c>
      <c r="CK19" s="162">
        <f t="shared" si="133"/>
        <v>1.913818949409136E-3</v>
      </c>
      <c r="CL19" s="162">
        <f t="shared" si="82"/>
        <v>5.7522134874489371E-3</v>
      </c>
      <c r="CM19" s="81">
        <f t="shared" si="91"/>
        <v>0</v>
      </c>
    </row>
    <row r="20" spans="1:95" ht="15.75" customHeight="1" x14ac:dyDescent="0.25">
      <c r="A20" s="75" t="s">
        <v>87</v>
      </c>
      <c r="B20" s="48" t="s">
        <v>27</v>
      </c>
      <c r="C20" s="49">
        <f>U20+AM20+BE20+BW20</f>
        <v>11593.895487248406</v>
      </c>
      <c r="D20" s="49">
        <f t="shared" si="19"/>
        <v>22.434362374374192</v>
      </c>
      <c r="E20" s="49">
        <f>W20+AO20+BG20+BY20</f>
        <v>2426.2813900000001</v>
      </c>
      <c r="F20" s="49">
        <f t="shared" si="111"/>
        <v>3.7403596625693778</v>
      </c>
      <c r="G20" s="49">
        <f>Y20+AQ20+BI20+CA20</f>
        <v>9067.3211072484082</v>
      </c>
      <c r="H20" s="49">
        <f t="shared" si="112"/>
        <v>18.4894917663018</v>
      </c>
      <c r="I20" s="49">
        <f>AA20+AS20+BK20+CC20</f>
        <v>100.29298999999999</v>
      </c>
      <c r="J20" s="49">
        <f t="shared" si="113"/>
        <v>0.20451094550301188</v>
      </c>
      <c r="K20" s="35">
        <f t="shared" si="114"/>
        <v>11593.895487248408</v>
      </c>
      <c r="L20" s="35">
        <f t="shared" si="115"/>
        <v>22.434362374374192</v>
      </c>
      <c r="M20" s="38">
        <f>AE20+AW20+BO20+CG20</f>
        <v>2426.2813900000001</v>
      </c>
      <c r="N20" s="38">
        <f t="shared" si="134"/>
        <v>3.7403596625693778</v>
      </c>
      <c r="O20" s="37">
        <f>AG20+AY20+BQ20+CI20</f>
        <v>9067.3211072484082</v>
      </c>
      <c r="P20" s="37">
        <f t="shared" si="116"/>
        <v>18.4894917663018</v>
      </c>
      <c r="Q20" s="37">
        <f t="shared" si="83"/>
        <v>100.29298999999999</v>
      </c>
      <c r="R20" s="37">
        <f t="shared" si="84"/>
        <v>0.20451094550301188</v>
      </c>
      <c r="S20" s="61">
        <f t="shared" ref="S20" si="138">IFERROR(L20/D20-1,0)</f>
        <v>0</v>
      </c>
      <c r="T20" s="58"/>
      <c r="U20" s="49">
        <f t="shared" si="95"/>
        <v>8816.5689342933965</v>
      </c>
      <c r="V20" s="49">
        <f t="shared" si="93"/>
        <v>22.185675105708818</v>
      </c>
      <c r="W20" s="49">
        <v>1767.1699538727225</v>
      </c>
      <c r="X20" s="49">
        <f t="shared" si="117"/>
        <v>3.4916721627507337</v>
      </c>
      <c r="Y20" s="49">
        <v>6972.2791001607111</v>
      </c>
      <c r="Z20" s="49">
        <f t="shared" si="118"/>
        <v>18.489491994926272</v>
      </c>
      <c r="AA20" s="49">
        <v>77.119880259962429</v>
      </c>
      <c r="AB20" s="49">
        <f t="shared" si="119"/>
        <v>0.20451094803181083</v>
      </c>
      <c r="AC20" s="35">
        <f t="shared" si="70"/>
        <v>8816.5689342933965</v>
      </c>
      <c r="AD20" s="35">
        <f t="shared" si="71"/>
        <v>22.185675105708818</v>
      </c>
      <c r="AE20" s="38">
        <f t="shared" si="120"/>
        <v>1767.1699538727225</v>
      </c>
      <c r="AF20" s="38">
        <f t="shared" si="7"/>
        <v>3.4916721627507337</v>
      </c>
      <c r="AG20" s="37">
        <f>Y20</f>
        <v>6972.2791001607111</v>
      </c>
      <c r="AH20" s="37">
        <f t="shared" si="40"/>
        <v>18.489491994926272</v>
      </c>
      <c r="AI20" s="37">
        <f t="shared" si="121"/>
        <v>77.119880259962429</v>
      </c>
      <c r="AJ20" s="37">
        <f t="shared" si="73"/>
        <v>0.20451094803181083</v>
      </c>
      <c r="AK20" s="61">
        <f t="shared" si="9"/>
        <v>0</v>
      </c>
      <c r="AL20" s="58"/>
      <c r="AM20" s="49">
        <f t="shared" si="96"/>
        <v>1869.5167352403789</v>
      </c>
      <c r="AN20" s="49">
        <f t="shared" si="96"/>
        <v>24.856225893125895</v>
      </c>
      <c r="AO20" s="49">
        <v>545.50445602937816</v>
      </c>
      <c r="AP20" s="49">
        <f>AO20/AP$50</f>
        <v>6.1622231360543154</v>
      </c>
      <c r="AQ20" s="49">
        <v>1309.5276871600938</v>
      </c>
      <c r="AR20" s="49">
        <f>AQ20/AR$50</f>
        <v>18.489491811073353</v>
      </c>
      <c r="AS20" s="49">
        <v>14.484592050906876</v>
      </c>
      <c r="AT20" s="49">
        <f>AS20/AT$50</f>
        <v>0.20451094599822686</v>
      </c>
      <c r="AU20" s="35">
        <f t="shared" si="122"/>
        <v>1869.5167352403789</v>
      </c>
      <c r="AV20" s="35">
        <f t="shared" si="135"/>
        <v>24.856225893125895</v>
      </c>
      <c r="AW20" s="38">
        <f t="shared" si="86"/>
        <v>545.50445602937816</v>
      </c>
      <c r="AX20" s="38">
        <f t="shared" si="47"/>
        <v>6.1622231360543154</v>
      </c>
      <c r="AY20" s="37">
        <f t="shared" ref="AY20" si="139">AQ20</f>
        <v>1309.5276871600938</v>
      </c>
      <c r="AZ20" s="37">
        <f t="shared" si="49"/>
        <v>18.489491811073353</v>
      </c>
      <c r="BA20" s="37">
        <f t="shared" si="123"/>
        <v>14.484592050906876</v>
      </c>
      <c r="BB20" s="37">
        <f t="shared" si="76"/>
        <v>0.20451094599822686</v>
      </c>
      <c r="BC20" s="61">
        <f t="shared" ref="BC20" si="140">IFERROR(AV20/AN20-1,"")</f>
        <v>0</v>
      </c>
      <c r="BD20" s="54"/>
      <c r="BE20" s="49">
        <f t="shared" si="97"/>
        <v>901.59014575658239</v>
      </c>
      <c r="BF20" s="49">
        <f t="shared" si="97"/>
        <v>20.812977381661796</v>
      </c>
      <c r="BG20" s="49">
        <v>113.60698009789934</v>
      </c>
      <c r="BH20" s="49">
        <f t="shared" si="124"/>
        <v>2.1189765840969264</v>
      </c>
      <c r="BI20" s="49">
        <v>779.36269070028641</v>
      </c>
      <c r="BJ20" s="49">
        <f t="shared" si="125"/>
        <v>18.489489873003492</v>
      </c>
      <c r="BK20" s="49">
        <v>8.62047495839672</v>
      </c>
      <c r="BL20" s="49">
        <f t="shared" si="126"/>
        <v>0.20451092456137482</v>
      </c>
      <c r="BM20" s="35">
        <f t="shared" si="127"/>
        <v>901.59014575658239</v>
      </c>
      <c r="BN20" s="35">
        <f t="shared" si="128"/>
        <v>20.812977381661796</v>
      </c>
      <c r="BO20" s="38">
        <f t="shared" si="87"/>
        <v>113.60698009789934</v>
      </c>
      <c r="BP20" s="38">
        <f t="shared" si="54"/>
        <v>2.1189765840969264</v>
      </c>
      <c r="BQ20" s="37">
        <f>BI20</f>
        <v>779.36269070028641</v>
      </c>
      <c r="BR20" s="37">
        <f t="shared" si="56"/>
        <v>18.489489873003492</v>
      </c>
      <c r="BS20" s="162">
        <f t="shared" si="129"/>
        <v>8.62047495839672</v>
      </c>
      <c r="BT20" s="162">
        <f t="shared" si="79"/>
        <v>0.20451092456137482</v>
      </c>
      <c r="BU20" s="81">
        <f t="shared" ref="BU20" si="141">IFERROR(BN20/BF20-1,"")</f>
        <v>0</v>
      </c>
      <c r="BV20" s="54"/>
      <c r="BW20" s="49">
        <f t="shared" si="98"/>
        <v>6.2196719580490809</v>
      </c>
      <c r="BX20" s="49">
        <f t="shared" si="98"/>
        <v>18.693973604788198</v>
      </c>
      <c r="BY20" s="49"/>
      <c r="BZ20" s="49">
        <f t="shared" si="130"/>
        <v>0</v>
      </c>
      <c r="CA20" s="49">
        <v>6.1516292273151247</v>
      </c>
      <c r="CB20" s="49">
        <f t="shared" si="131"/>
        <v>18.4894629777137</v>
      </c>
      <c r="CC20" s="49">
        <v>6.8042730733956489E-2</v>
      </c>
      <c r="CD20" s="49">
        <f t="shared" si="132"/>
        <v>0.20451062707449877</v>
      </c>
      <c r="CE20" s="35">
        <f t="shared" si="136"/>
        <v>6.2196719580490809</v>
      </c>
      <c r="CF20" s="35">
        <f t="shared" si="59"/>
        <v>18.693973604788198</v>
      </c>
      <c r="CG20" s="38">
        <f t="shared" ref="CG20" si="142">BY20</f>
        <v>0</v>
      </c>
      <c r="CH20" s="38">
        <f t="shared" si="18"/>
        <v>0</v>
      </c>
      <c r="CI20" s="37">
        <f t="shared" si="137"/>
        <v>6.1516292273151247</v>
      </c>
      <c r="CJ20" s="37">
        <f t="shared" si="62"/>
        <v>18.4894629777137</v>
      </c>
      <c r="CK20" s="162">
        <f t="shared" si="133"/>
        <v>6.8042730733956489E-2</v>
      </c>
      <c r="CL20" s="162">
        <f t="shared" si="82"/>
        <v>0.20451062707449877</v>
      </c>
      <c r="CM20" s="81">
        <f t="shared" ref="CM20" si="143">IFERROR(CF20/BX20-1,"")</f>
        <v>0</v>
      </c>
    </row>
    <row r="21" spans="1:95" ht="15.75" x14ac:dyDescent="0.25">
      <c r="A21" s="79" t="s">
        <v>26</v>
      </c>
      <c r="B21" s="117" t="s">
        <v>25</v>
      </c>
      <c r="C21" s="49">
        <f>C22+C23+C24+C25</f>
        <v>3218.9406522317026</v>
      </c>
      <c r="D21" s="49">
        <f t="shared" si="19"/>
        <v>6.0231380820706013</v>
      </c>
      <c r="E21" s="119">
        <f>E22+E23+E24+E25</f>
        <v>1086.7946259042715</v>
      </c>
      <c r="F21" s="119">
        <f t="shared" si="111"/>
        <v>1.6754045087200351</v>
      </c>
      <c r="G21" s="119">
        <f>G22+G23+G24+G25</f>
        <v>1893.0293231875539</v>
      </c>
      <c r="H21" s="119">
        <f t="shared" si="112"/>
        <v>3.8601423364685146</v>
      </c>
      <c r="I21" s="119">
        <f>I22+I23+I24+I25</f>
        <v>239.11670313987682</v>
      </c>
      <c r="J21" s="119">
        <f t="shared" si="113"/>
        <v>0.48759123688205153</v>
      </c>
      <c r="K21" s="50">
        <f t="shared" ref="K21:L21" si="144">K22+K23+K25+K24</f>
        <v>3218.9406522968593</v>
      </c>
      <c r="L21" s="50">
        <f t="shared" si="144"/>
        <v>6.0231380822034648</v>
      </c>
      <c r="M21" s="51">
        <f>M22+M23+M24+M25</f>
        <v>1086.7946259042715</v>
      </c>
      <c r="N21" s="51">
        <f t="shared" si="134"/>
        <v>1.6754045087200351</v>
      </c>
      <c r="O21" s="51">
        <f>O22+O23+O24+O25</f>
        <v>1893.029323252711</v>
      </c>
      <c r="P21" s="51">
        <f t="shared" si="116"/>
        <v>3.8601423366013785</v>
      </c>
      <c r="Q21" s="37">
        <f t="shared" si="83"/>
        <v>239.11670313987679</v>
      </c>
      <c r="R21" s="37">
        <f t="shared" si="84"/>
        <v>0.48759123688205147</v>
      </c>
      <c r="S21" s="62">
        <f t="shared" ref="S21:S45" si="145">IFERROR(L21/D21-1,0)</f>
        <v>2.205879923167231E-11</v>
      </c>
      <c r="T21" s="58"/>
      <c r="U21" s="50">
        <f t="shared" si="95"/>
        <v>2431.066324613033</v>
      </c>
      <c r="V21" s="50">
        <f t="shared" si="93"/>
        <v>5.9117445278662064</v>
      </c>
      <c r="W21" s="51">
        <f>W22+W23+W25+W24</f>
        <v>791.56144742484889</v>
      </c>
      <c r="X21" s="51">
        <f t="shared" si="117"/>
        <v>1.5640109006058207</v>
      </c>
      <c r="Y21" s="51">
        <f>Y22+Y23+Y25+Y24</f>
        <v>1455.6370763085913</v>
      </c>
      <c r="Z21" s="51">
        <f t="shared" si="118"/>
        <v>3.8601423843324363</v>
      </c>
      <c r="AA21" s="51">
        <f t="shared" ref="AA21:AE21" si="146">AA22+AA23+AA25+AA24</f>
        <v>183.86780087959292</v>
      </c>
      <c r="AB21" s="51">
        <f t="shared" si="146"/>
        <v>0.4875912429279502</v>
      </c>
      <c r="AC21" s="51">
        <f t="shared" si="146"/>
        <v>2431.0663246130334</v>
      </c>
      <c r="AD21" s="51">
        <f t="shared" si="146"/>
        <v>5.9117445278662073</v>
      </c>
      <c r="AE21" s="51">
        <f t="shared" si="146"/>
        <v>791.56144742484889</v>
      </c>
      <c r="AF21" s="51">
        <f t="shared" si="7"/>
        <v>1.5640109006058207</v>
      </c>
      <c r="AG21" s="51">
        <f t="shared" ref="AG21:AJ21" si="147">AG22+AG23+AG25+AG24</f>
        <v>1455.6370763085913</v>
      </c>
      <c r="AH21" s="51">
        <f t="shared" si="147"/>
        <v>3.8601423843324363</v>
      </c>
      <c r="AI21" s="51">
        <f t="shared" si="147"/>
        <v>183.86780087959292</v>
      </c>
      <c r="AJ21" s="51">
        <f t="shared" si="147"/>
        <v>0.4875912429279502</v>
      </c>
      <c r="AK21" s="62">
        <f t="shared" si="9"/>
        <v>2.2204460492503131E-16</v>
      </c>
      <c r="AL21" s="58"/>
      <c r="AM21" s="50">
        <f t="shared" si="96"/>
        <v>552.2761016877356</v>
      </c>
      <c r="AN21" s="50">
        <f t="shared" si="96"/>
        <v>7.1079538187827893</v>
      </c>
      <c r="AO21" s="51">
        <f>AO22+AO23+AO25+AO24</f>
        <v>244.34565325481944</v>
      </c>
      <c r="AP21" s="51">
        <f t="shared" ref="AP21:BB21" si="148">AP22+AP23+AP25+AP24</f>
        <v>2.7602202347547151</v>
      </c>
      <c r="AQ21" s="51">
        <f t="shared" si="148"/>
        <v>273.39655032440299</v>
      </c>
      <c r="AR21" s="51">
        <f t="shared" si="148"/>
        <v>3.8601423459485571</v>
      </c>
      <c r="AS21" s="51">
        <f t="shared" si="148"/>
        <v>34.533898108513185</v>
      </c>
      <c r="AT21" s="51">
        <f t="shared" si="148"/>
        <v>0.48759123807951671</v>
      </c>
      <c r="AU21" s="51">
        <f t="shared" si="148"/>
        <v>552.27610168773549</v>
      </c>
      <c r="AV21" s="51">
        <f t="shared" si="148"/>
        <v>7.1079538187827902</v>
      </c>
      <c r="AW21" s="51">
        <f t="shared" si="148"/>
        <v>244.34565325481944</v>
      </c>
      <c r="AX21" s="51">
        <f t="shared" si="148"/>
        <v>2.7602202347547151</v>
      </c>
      <c r="AY21" s="51">
        <f t="shared" si="148"/>
        <v>273.39655032440299</v>
      </c>
      <c r="AZ21" s="51">
        <f t="shared" si="148"/>
        <v>3.8601423459485571</v>
      </c>
      <c r="BA21" s="51">
        <f t="shared" si="148"/>
        <v>34.533898108513185</v>
      </c>
      <c r="BB21" s="51">
        <f t="shared" si="148"/>
        <v>0.48759123807951671</v>
      </c>
      <c r="BC21" s="62">
        <f t="shared" si="88"/>
        <v>2.2204460492503131E-16</v>
      </c>
      <c r="BD21" s="54"/>
      <c r="BE21" s="50">
        <f t="shared" si="97"/>
        <v>234.15169374655815</v>
      </c>
      <c r="BF21" s="50">
        <f t="shared" si="97"/>
        <v>5.2968779263064345</v>
      </c>
      <c r="BG21" s="51">
        <f>BG22+BG23+BG25+BG24</f>
        <v>50.887525224603294</v>
      </c>
      <c r="BH21" s="51">
        <f t="shared" si="124"/>
        <v>0.94914479973550403</v>
      </c>
      <c r="BI21" s="51">
        <f t="shared" ref="BI21:BK21" si="149">BI22+BI23+BI25+BI24</f>
        <v>162.71139059795772</v>
      </c>
      <c r="BJ21" s="51">
        <f t="shared" si="125"/>
        <v>3.8601419397944876</v>
      </c>
      <c r="BK21" s="51">
        <f t="shared" si="149"/>
        <v>20.552777923997137</v>
      </c>
      <c r="BL21" s="51">
        <f t="shared" si="126"/>
        <v>0.48759118677644336</v>
      </c>
      <c r="BM21" s="50">
        <f t="shared" ref="BM21" si="150">BO21+BQ21+BS21</f>
        <v>234.15169381120492</v>
      </c>
      <c r="BN21" s="50">
        <f t="shared" ref="BN21" si="151">BP21+BR21+BT21</f>
        <v>5.2968779278401055</v>
      </c>
      <c r="BO21" s="51">
        <f>BO22+BO23+BO25+BO24</f>
        <v>50.887525224603294</v>
      </c>
      <c r="BP21" s="51">
        <f t="shared" si="54"/>
        <v>0.94914479973550403</v>
      </c>
      <c r="BQ21" s="51">
        <f t="shared" ref="BQ21" si="152">BQ22+BQ23+BQ25+BQ24</f>
        <v>162.71139066260449</v>
      </c>
      <c r="BR21" s="51">
        <f t="shared" si="56"/>
        <v>3.8601419413281586</v>
      </c>
      <c r="BS21" s="165">
        <f t="shared" ref="BS21:BT21" si="153">BS22+BS23+BS25+BS24</f>
        <v>20.552777923997137</v>
      </c>
      <c r="BT21" s="165">
        <f t="shared" si="153"/>
        <v>0.48759118677644342</v>
      </c>
      <c r="BU21" s="82">
        <f t="shared" si="90"/>
        <v>2.895423900639571E-10</v>
      </c>
      <c r="BV21" s="54"/>
      <c r="BW21" s="50">
        <f t="shared" si="98"/>
        <v>1.4465321843752557</v>
      </c>
      <c r="BX21" s="50">
        <f t="shared" si="98"/>
        <v>4.3477268022459663</v>
      </c>
      <c r="BY21" s="51">
        <f>BY22+BY23+BY25+BY24</f>
        <v>0</v>
      </c>
      <c r="BZ21" s="51">
        <f t="shared" si="130"/>
        <v>0</v>
      </c>
      <c r="CA21" s="51">
        <f t="shared" ref="CA21:CL21" si="154">CA22+CA23+CA25+CA24</f>
        <v>1.2843059566016717</v>
      </c>
      <c r="CB21" s="51">
        <f t="shared" si="154"/>
        <v>3.860136324732264</v>
      </c>
      <c r="CC21" s="51">
        <f t="shared" si="154"/>
        <v>0.16222622777358392</v>
      </c>
      <c r="CD21" s="51">
        <f t="shared" si="154"/>
        <v>0.48759047751370233</v>
      </c>
      <c r="CE21" s="51">
        <f t="shared" si="154"/>
        <v>1.4465321848855224</v>
      </c>
      <c r="CF21" s="51">
        <f t="shared" si="154"/>
        <v>4.3477268037796355</v>
      </c>
      <c r="CG21" s="51">
        <f t="shared" si="154"/>
        <v>0</v>
      </c>
      <c r="CH21" s="51">
        <f t="shared" si="154"/>
        <v>0</v>
      </c>
      <c r="CI21" s="51">
        <f t="shared" si="154"/>
        <v>1.2843059571119386</v>
      </c>
      <c r="CJ21" s="51">
        <f t="shared" si="154"/>
        <v>3.8601363262659327</v>
      </c>
      <c r="CK21" s="51">
        <f t="shared" si="154"/>
        <v>0.16222622777358392</v>
      </c>
      <c r="CL21" s="51">
        <f t="shared" si="154"/>
        <v>0.48759047751370233</v>
      </c>
      <c r="CM21" s="82">
        <f t="shared" si="91"/>
        <v>3.5275204979257069E-10</v>
      </c>
    </row>
    <row r="22" spans="1:95" ht="15" customHeight="1" x14ac:dyDescent="0.25">
      <c r="A22" s="75" t="s">
        <v>24</v>
      </c>
      <c r="B22" s="48" t="s">
        <v>14</v>
      </c>
      <c r="C22" s="49">
        <f>U22+AM22+BE22+BW22</f>
        <v>2095.8993729954991</v>
      </c>
      <c r="D22" s="49">
        <f t="shared" si="19"/>
        <v>3.9217533633782562</v>
      </c>
      <c r="E22" s="119">
        <f>W22+AO22+BG22+BY22</f>
        <v>707.62788806806407</v>
      </c>
      <c r="F22" s="119">
        <f t="shared" si="111"/>
        <v>1.0908803981054092</v>
      </c>
      <c r="G22" s="119">
        <f>Y22+AQ22+BI22+CA22</f>
        <v>1232.5790996780338</v>
      </c>
      <c r="H22" s="119">
        <f t="shared" si="112"/>
        <v>2.5133951743028686</v>
      </c>
      <c r="I22" s="119">
        <f>AA22+AS22+BK22+CC22</f>
        <v>155.69238524940079</v>
      </c>
      <c r="J22" s="119">
        <f t="shared" si="113"/>
        <v>0.31747779096997847</v>
      </c>
      <c r="K22" s="35">
        <f t="shared" ref="K22:K25" si="155">M22+O22+Q22</f>
        <v>2095.8993729954987</v>
      </c>
      <c r="L22" s="35">
        <f t="shared" ref="L22:L25" si="156">N22+P22+R22</f>
        <v>3.9217533633782562</v>
      </c>
      <c r="M22" s="38">
        <f>AE22+AW22+BO22+CG22</f>
        <v>707.62788806806407</v>
      </c>
      <c r="N22" s="38">
        <f>M22/$N$50</f>
        <v>1.0908803981054092</v>
      </c>
      <c r="O22" s="37">
        <f>AG22+AY22+BQ22+CI22</f>
        <v>1232.5790996780338</v>
      </c>
      <c r="P22" s="37">
        <f t="shared" si="116"/>
        <v>2.5133951743028686</v>
      </c>
      <c r="Q22" s="37">
        <f t="shared" si="83"/>
        <v>155.69238524940079</v>
      </c>
      <c r="R22" s="37">
        <f t="shared" si="84"/>
        <v>0.31747779096997847</v>
      </c>
      <c r="S22" s="55">
        <f t="shared" si="145"/>
        <v>0</v>
      </c>
      <c r="T22" s="56"/>
      <c r="U22" s="33">
        <f t="shared" si="95"/>
        <v>1582.902866442678</v>
      </c>
      <c r="V22" s="33">
        <f t="shared" si="93"/>
        <v>3.8492233896986772</v>
      </c>
      <c r="W22" s="34">
        <v>515.39724430573688</v>
      </c>
      <c r="X22" s="34">
        <f t="shared" si="117"/>
        <v>1.018350389421794</v>
      </c>
      <c r="Y22" s="34">
        <v>947.78660580467567</v>
      </c>
      <c r="Z22" s="34">
        <f t="shared" si="118"/>
        <v>2.5133952053812592</v>
      </c>
      <c r="AA22" s="34">
        <v>119.71901633226543</v>
      </c>
      <c r="AB22" s="34">
        <f t="shared" si="119"/>
        <v>0.31747779489562417</v>
      </c>
      <c r="AC22" s="35">
        <f t="shared" si="70"/>
        <v>1582.902866442678</v>
      </c>
      <c r="AD22" s="35">
        <f t="shared" si="71"/>
        <v>3.8492233896986772</v>
      </c>
      <c r="AE22" s="38">
        <f t="shared" si="120"/>
        <v>515.39724430573688</v>
      </c>
      <c r="AF22" s="38">
        <f t="shared" si="7"/>
        <v>1.018350389421794</v>
      </c>
      <c r="AG22" s="37">
        <f>Y22</f>
        <v>947.78660580467567</v>
      </c>
      <c r="AH22" s="37">
        <f t="shared" si="40"/>
        <v>2.5133952053812592</v>
      </c>
      <c r="AI22" s="37">
        <f t="shared" ref="AI22:AI25" si="157">AA22</f>
        <v>119.71901633226543</v>
      </c>
      <c r="AJ22" s="37">
        <f t="shared" si="73"/>
        <v>0.31747779489562417</v>
      </c>
      <c r="AK22" s="55">
        <f t="shared" si="9"/>
        <v>0</v>
      </c>
      <c r="AL22" s="56"/>
      <c r="AM22" s="33">
        <f t="shared" si="96"/>
        <v>359.59505325673689</v>
      </c>
      <c r="AN22" s="33">
        <f t="shared" si="96"/>
        <v>4.6280927676314105</v>
      </c>
      <c r="AO22" s="34">
        <v>159.09703126057735</v>
      </c>
      <c r="AP22" s="34">
        <f>AO22/AP$50</f>
        <v>1.7972197955037188</v>
      </c>
      <c r="AQ22" s="34">
        <v>178.01249548258963</v>
      </c>
      <c r="AR22" s="34">
        <f>AQ22/AR$50</f>
        <v>2.5133951803889536</v>
      </c>
      <c r="AS22" s="34">
        <v>22.485526513569916</v>
      </c>
      <c r="AT22" s="34">
        <f>AS22/AT$50</f>
        <v>0.31747779173873819</v>
      </c>
      <c r="AU22" s="35">
        <f t="shared" ref="AU22:AU25" si="158">AW22+AY22+BA22</f>
        <v>359.59505325673689</v>
      </c>
      <c r="AV22" s="35">
        <f t="shared" ref="AV22:AV25" si="159">AX22+AZ22+BB22</f>
        <v>4.6280927676314105</v>
      </c>
      <c r="AW22" s="38">
        <f t="shared" si="86"/>
        <v>159.09703126057735</v>
      </c>
      <c r="AX22" s="38">
        <f t="shared" si="47"/>
        <v>1.7972197955037188</v>
      </c>
      <c r="AY22" s="37">
        <f t="shared" si="48"/>
        <v>178.01249548258963</v>
      </c>
      <c r="AZ22" s="37">
        <f t="shared" si="49"/>
        <v>2.5133951803889536</v>
      </c>
      <c r="BA22" s="37">
        <f t="shared" ref="BA22:BA25" si="160">AS22</f>
        <v>22.485526513569916</v>
      </c>
      <c r="BB22" s="37">
        <f t="shared" si="76"/>
        <v>0.31747779173873819</v>
      </c>
      <c r="BC22" s="55">
        <f t="shared" si="88"/>
        <v>0</v>
      </c>
      <c r="BD22" s="54"/>
      <c r="BE22" s="33">
        <f t="shared" si="97"/>
        <v>152.45959501830643</v>
      </c>
      <c r="BF22" s="33">
        <f t="shared" si="97"/>
        <v>3.4488747468987992</v>
      </c>
      <c r="BG22" s="34">
        <v>33.133612501749887</v>
      </c>
      <c r="BH22" s="34">
        <f t="shared" si="124"/>
        <v>0.61800207150341635</v>
      </c>
      <c r="BI22" s="34">
        <v>105.9437679843593</v>
      </c>
      <c r="BJ22" s="34">
        <f t="shared" si="125"/>
        <v>2.5133949169346899</v>
      </c>
      <c r="BK22" s="34">
        <v>13.382214532197263</v>
      </c>
      <c r="BL22" s="34">
        <f t="shared" si="126"/>
        <v>0.3174777584606932</v>
      </c>
      <c r="BM22" s="35">
        <f t="shared" ref="BM22:BM25" si="161">BO22+BQ22+BS22</f>
        <v>152.45959501830643</v>
      </c>
      <c r="BN22" s="35">
        <f>BP22+BR22+BT22</f>
        <v>3.4488747468987992</v>
      </c>
      <c r="BO22" s="38">
        <f t="shared" si="87"/>
        <v>33.133612501749887</v>
      </c>
      <c r="BP22" s="38">
        <f t="shared" si="54"/>
        <v>0.61800207150341635</v>
      </c>
      <c r="BQ22" s="37">
        <f t="shared" si="55"/>
        <v>105.9437679843593</v>
      </c>
      <c r="BR22" s="37">
        <f t="shared" si="56"/>
        <v>2.5133949169346899</v>
      </c>
      <c r="BS22" s="162">
        <f t="shared" ref="BS22:BS25" si="162">BK22</f>
        <v>13.382214532197263</v>
      </c>
      <c r="BT22" s="162">
        <f t="shared" si="79"/>
        <v>0.3174777584606932</v>
      </c>
      <c r="BU22" s="77">
        <f t="shared" si="90"/>
        <v>0</v>
      </c>
      <c r="BV22" s="54"/>
      <c r="BW22" s="33">
        <f t="shared" si="98"/>
        <v>0.94185827777741371</v>
      </c>
      <c r="BX22" s="33">
        <f t="shared" si="98"/>
        <v>2.8308685575348314</v>
      </c>
      <c r="BY22" s="34"/>
      <c r="BZ22" s="34">
        <f t="shared" si="130"/>
        <v>0</v>
      </c>
      <c r="CA22" s="34">
        <v>0.83623040640921142</v>
      </c>
      <c r="CB22" s="34">
        <f t="shared" si="131"/>
        <v>2.51339126088549</v>
      </c>
      <c r="CC22" s="34">
        <v>0.1056278713682023</v>
      </c>
      <c r="CD22" s="34">
        <f t="shared" si="132"/>
        <v>0.31747729664934116</v>
      </c>
      <c r="CE22" s="35">
        <f t="shared" ref="CE22:CE25" si="163">CG22+CI22+CK22</f>
        <v>0.94185827777741371</v>
      </c>
      <c r="CF22" s="35">
        <f t="shared" si="59"/>
        <v>2.8308685575348314</v>
      </c>
      <c r="CG22" s="38">
        <f>BY22</f>
        <v>0</v>
      </c>
      <c r="CH22" s="38">
        <f t="shared" si="18"/>
        <v>0</v>
      </c>
      <c r="CI22" s="37">
        <f>CA22</f>
        <v>0.83623040640921142</v>
      </c>
      <c r="CJ22" s="37">
        <f t="shared" si="62"/>
        <v>2.51339126088549</v>
      </c>
      <c r="CK22" s="162">
        <f t="shared" si="133"/>
        <v>0.1056278713682023</v>
      </c>
      <c r="CL22" s="162">
        <f t="shared" si="82"/>
        <v>0.31747729664934116</v>
      </c>
      <c r="CM22" s="77">
        <f t="shared" si="91"/>
        <v>0</v>
      </c>
    </row>
    <row r="23" spans="1:95" ht="21.6" customHeight="1" x14ac:dyDescent="0.25">
      <c r="A23" s="75" t="s">
        <v>23</v>
      </c>
      <c r="B23" s="48" t="s">
        <v>12</v>
      </c>
      <c r="C23" s="49">
        <f>U23+AM23+BE23+BW23</f>
        <v>461.09786198562244</v>
      </c>
      <c r="D23" s="49">
        <f t="shared" si="19"/>
        <v>0.86278573979356976</v>
      </c>
      <c r="E23" s="119">
        <f>W23+AO23+BG23+BY23</f>
        <v>155.67813537497412</v>
      </c>
      <c r="F23" s="119">
        <f t="shared" si="111"/>
        <v>0.23999368758319004</v>
      </c>
      <c r="G23" s="119">
        <f>Y23+AQ23+BI23+CA23</f>
        <v>271.1674018640104</v>
      </c>
      <c r="H23" s="119">
        <f t="shared" si="112"/>
        <v>0.55294693821376706</v>
      </c>
      <c r="I23" s="119">
        <f>AA23+AS23+BK23+CC23</f>
        <v>34.25232474663791</v>
      </c>
      <c r="J23" s="119">
        <f t="shared" si="113"/>
        <v>6.984511399661264E-2</v>
      </c>
      <c r="K23" s="35">
        <f t="shared" si="155"/>
        <v>461.09786205077944</v>
      </c>
      <c r="L23" s="35">
        <f t="shared" si="156"/>
        <v>0.86278573992643381</v>
      </c>
      <c r="M23" s="38">
        <f>AE23+AW23+BO23+CG23</f>
        <v>155.67813537497412</v>
      </c>
      <c r="N23" s="38">
        <f t="shared" si="134"/>
        <v>0.23999368758319004</v>
      </c>
      <c r="O23" s="37">
        <f>AG23+AY23+BQ23+CI23</f>
        <v>271.16740192916745</v>
      </c>
      <c r="P23" s="37">
        <f t="shared" si="116"/>
        <v>0.55294693834663111</v>
      </c>
      <c r="Q23" s="37">
        <f t="shared" si="83"/>
        <v>34.25232474663791</v>
      </c>
      <c r="R23" s="37">
        <f t="shared" si="84"/>
        <v>6.984511399661264E-2</v>
      </c>
      <c r="S23" s="55">
        <f t="shared" si="145"/>
        <v>1.5399415076444711E-10</v>
      </c>
      <c r="T23" s="56"/>
      <c r="U23" s="33">
        <f t="shared" ref="U23:U25" si="164">W23+Y23+AA23</f>
        <v>348.23863061738916</v>
      </c>
      <c r="V23" s="33">
        <f t="shared" si="93"/>
        <v>0.84682914573370904</v>
      </c>
      <c r="W23" s="34">
        <f>W22*0.22</f>
        <v>113.38739374726211</v>
      </c>
      <c r="X23" s="34">
        <f t="shared" si="117"/>
        <v>0.22403708567279465</v>
      </c>
      <c r="Y23" s="34">
        <f>Y22*0.22</f>
        <v>208.51305327702866</v>
      </c>
      <c r="Z23" s="34">
        <f t="shared" si="118"/>
        <v>0.5529469451838771</v>
      </c>
      <c r="AA23" s="34">
        <f>AA22*0.22</f>
        <v>26.338183593098393</v>
      </c>
      <c r="AB23" s="34">
        <f t="shared" si="119"/>
        <v>6.9845114877037304E-2</v>
      </c>
      <c r="AC23" s="35">
        <f t="shared" si="70"/>
        <v>348.23863061738916</v>
      </c>
      <c r="AD23" s="35">
        <f t="shared" si="71"/>
        <v>0.84682914573370904</v>
      </c>
      <c r="AE23" s="38">
        <f t="shared" si="120"/>
        <v>113.38739374726211</v>
      </c>
      <c r="AF23" s="38">
        <f t="shared" si="7"/>
        <v>0.22403708567279465</v>
      </c>
      <c r="AG23" s="37">
        <f>AG22*0.22</f>
        <v>208.51305327702866</v>
      </c>
      <c r="AH23" s="37">
        <f t="shared" si="40"/>
        <v>0.5529469451838771</v>
      </c>
      <c r="AI23" s="37">
        <f t="shared" si="157"/>
        <v>26.338183593098393</v>
      </c>
      <c r="AJ23" s="37">
        <f t="shared" si="73"/>
        <v>6.9845114877037304E-2</v>
      </c>
      <c r="AK23" s="55">
        <f t="shared" si="9"/>
        <v>0</v>
      </c>
      <c r="AL23" s="56"/>
      <c r="AM23" s="33">
        <f t="shared" ref="AM23:AM25" si="165">AO23+AQ23+AS23</f>
        <v>79.110911716482121</v>
      </c>
      <c r="AN23" s="33">
        <f t="shared" ref="AN23:AN25" si="166">AP23+AR23+AT23</f>
        <v>1.0181804088789104</v>
      </c>
      <c r="AO23" s="34">
        <f>AO22*0.22</f>
        <v>35.001346877327016</v>
      </c>
      <c r="AP23" s="34">
        <f>AO23/AP$50</f>
        <v>0.39538835501081815</v>
      </c>
      <c r="AQ23" s="34">
        <f>AQ22*0.22</f>
        <v>39.162749006169719</v>
      </c>
      <c r="AR23" s="34">
        <f>AQ23/AR$50</f>
        <v>0.55294693968556985</v>
      </c>
      <c r="AS23" s="34">
        <f>AS22*0.22</f>
        <v>4.9468158329853811</v>
      </c>
      <c r="AT23" s="34">
        <f>AS23/AT$50</f>
        <v>6.9845114182522386E-2</v>
      </c>
      <c r="AU23" s="35">
        <f t="shared" si="158"/>
        <v>79.110911716482121</v>
      </c>
      <c r="AV23" s="35">
        <f t="shared" si="159"/>
        <v>1.0181804088789104</v>
      </c>
      <c r="AW23" s="38">
        <f t="shared" si="86"/>
        <v>35.001346877327016</v>
      </c>
      <c r="AX23" s="38">
        <f t="shared" si="47"/>
        <v>0.39538835501081815</v>
      </c>
      <c r="AY23" s="37">
        <f>AY22*0.22</f>
        <v>39.162749006169719</v>
      </c>
      <c r="AZ23" s="37">
        <f t="shared" si="49"/>
        <v>0.55294693968556985</v>
      </c>
      <c r="BA23" s="37">
        <f t="shared" si="160"/>
        <v>4.9468158329853811</v>
      </c>
      <c r="BB23" s="37">
        <f t="shared" si="76"/>
        <v>6.9845114182522386E-2</v>
      </c>
      <c r="BC23" s="55">
        <f t="shared" si="88"/>
        <v>0</v>
      </c>
      <c r="BD23" s="54"/>
      <c r="BE23" s="33">
        <f t="shared" ref="BE23:BE25" si="167">BG23+BI23+BK23</f>
        <v>33.541110831214823</v>
      </c>
      <c r="BF23" s="33">
        <f t="shared" ref="BF23:BF25" si="168">BH23+BJ23+BL23</f>
        <v>0.75875244259034036</v>
      </c>
      <c r="BG23" s="34">
        <f>BG22*0.22</f>
        <v>7.2893947503849752</v>
      </c>
      <c r="BH23" s="34">
        <f t="shared" si="124"/>
        <v>0.13596045573075161</v>
      </c>
      <c r="BI23" s="34">
        <v>23.307628891912266</v>
      </c>
      <c r="BJ23" s="34">
        <f t="shared" si="125"/>
        <v>0.55294688019196081</v>
      </c>
      <c r="BK23" s="34">
        <v>2.9440871889175835</v>
      </c>
      <c r="BL23" s="34">
        <f t="shared" si="126"/>
        <v>6.9845106667627888E-2</v>
      </c>
      <c r="BM23" s="35">
        <f t="shared" si="161"/>
        <v>33.541110895861607</v>
      </c>
      <c r="BN23" s="35">
        <f t="shared" ref="BN23:BN25" si="169">BP23+BR23+BT23</f>
        <v>0.75875244412401133</v>
      </c>
      <c r="BO23" s="38">
        <f t="shared" si="87"/>
        <v>7.2893947503849752</v>
      </c>
      <c r="BP23" s="38">
        <f t="shared" si="54"/>
        <v>0.13596045573075161</v>
      </c>
      <c r="BQ23" s="37">
        <f>BQ22*0.22</f>
        <v>23.307628956559046</v>
      </c>
      <c r="BR23" s="37">
        <f t="shared" si="56"/>
        <v>0.55294688172563189</v>
      </c>
      <c r="BS23" s="162">
        <f t="shared" si="162"/>
        <v>2.9440871889175835</v>
      </c>
      <c r="BT23" s="162">
        <f t="shared" si="79"/>
        <v>6.9845106667627888E-2</v>
      </c>
      <c r="BU23" s="77">
        <f t="shared" si="90"/>
        <v>2.0213062335017185E-9</v>
      </c>
      <c r="BV23" s="54"/>
      <c r="BW23" s="33">
        <f t="shared" ref="BW23:BW25" si="170">BY23+CA23+CC23</f>
        <v>0.20720882053631004</v>
      </c>
      <c r="BX23" s="33">
        <f t="shared" ref="BX23:BX25" si="171">BZ23+CB23+CD23</f>
        <v>0.62279108093026969</v>
      </c>
      <c r="BY23" s="34"/>
      <c r="BZ23" s="34">
        <f t="shared" si="130"/>
        <v>0</v>
      </c>
      <c r="CA23" s="34">
        <v>0.18397068889975957</v>
      </c>
      <c r="CB23" s="34">
        <f t="shared" si="131"/>
        <v>0.55294607586113897</v>
      </c>
      <c r="CC23" s="34">
        <v>2.3238131636550481E-2</v>
      </c>
      <c r="CD23" s="34">
        <f t="shared" si="132"/>
        <v>6.9845005069130717E-2</v>
      </c>
      <c r="CE23" s="35">
        <f t="shared" si="163"/>
        <v>0.20720882104657698</v>
      </c>
      <c r="CF23" s="35">
        <f t="shared" si="59"/>
        <v>0.62279108246393855</v>
      </c>
      <c r="CG23" s="38">
        <f>CG22*0.22</f>
        <v>0</v>
      </c>
      <c r="CH23" s="38">
        <f t="shared" si="18"/>
        <v>0</v>
      </c>
      <c r="CI23" s="37">
        <f>CI22*0.22</f>
        <v>0.18397068941002651</v>
      </c>
      <c r="CJ23" s="37">
        <f t="shared" si="62"/>
        <v>0.55294607739480783</v>
      </c>
      <c r="CK23" s="162">
        <f t="shared" si="133"/>
        <v>2.3238131636550481E-2</v>
      </c>
      <c r="CL23" s="162">
        <f t="shared" si="82"/>
        <v>6.9845005069130717E-2</v>
      </c>
      <c r="CM23" s="77">
        <f t="shared" si="91"/>
        <v>2.4625734784677888E-9</v>
      </c>
    </row>
    <row r="24" spans="1:95" ht="15.75" customHeight="1" x14ac:dyDescent="0.25">
      <c r="A24" s="75" t="s">
        <v>22</v>
      </c>
      <c r="B24" s="48" t="s">
        <v>29</v>
      </c>
      <c r="C24" s="49">
        <f>U24+AM24+BE24+BW24</f>
        <v>68.062592638333115</v>
      </c>
      <c r="D24" s="49">
        <f t="shared" si="19"/>
        <v>0.12735568560151497</v>
      </c>
      <c r="E24" s="119">
        <f>W24+AO24+BG24+BY24</f>
        <v>22.979628366539938</v>
      </c>
      <c r="F24" s="119">
        <f t="shared" si="111"/>
        <v>3.5425435548117119E-2</v>
      </c>
      <c r="G24" s="119">
        <f>Y24+AQ24+BI24+CA24</f>
        <v>40.026983278309125</v>
      </c>
      <c r="H24" s="119">
        <f t="shared" si="112"/>
        <v>8.1620422283553887E-2</v>
      </c>
      <c r="I24" s="119">
        <f>AA24+AS24+BK24+CC24</f>
        <v>5.0559809934840558</v>
      </c>
      <c r="J24" s="119">
        <f t="shared" si="113"/>
        <v>1.0309827769843951E-2</v>
      </c>
      <c r="K24" s="35">
        <f t="shared" si="155"/>
        <v>68.062592638333115</v>
      </c>
      <c r="L24" s="35">
        <f t="shared" si="156"/>
        <v>0.12735568560151497</v>
      </c>
      <c r="M24" s="38">
        <f>AE24+AW24+BO24+CG24</f>
        <v>22.979628366539938</v>
      </c>
      <c r="N24" s="38">
        <f t="shared" si="134"/>
        <v>3.5425435548117119E-2</v>
      </c>
      <c r="O24" s="37">
        <f>AG24+AY24+BQ24+CI24</f>
        <v>40.026983278309125</v>
      </c>
      <c r="P24" s="37">
        <f t="shared" si="116"/>
        <v>8.1620422283553887E-2</v>
      </c>
      <c r="Q24" s="37">
        <f t="shared" si="83"/>
        <v>5.0559809934840558</v>
      </c>
      <c r="R24" s="37">
        <f t="shared" si="84"/>
        <v>1.0309827769843951E-2</v>
      </c>
      <c r="S24" s="63">
        <f t="shared" si="145"/>
        <v>0</v>
      </c>
      <c r="T24" s="56"/>
      <c r="U24" s="33">
        <f>W24+Y24+AA24</f>
        <v>51.403456851441689</v>
      </c>
      <c r="V24" s="33">
        <f t="shared" ref="V24" si="172">X24+Z24+AB24</f>
        <v>0.12500033490279952</v>
      </c>
      <c r="W24" s="39">
        <v>16.737097752915908</v>
      </c>
      <c r="X24" s="39">
        <f t="shared" si="117"/>
        <v>3.3070083712674649E-2</v>
      </c>
      <c r="Y24" s="39">
        <v>30.778583404390663</v>
      </c>
      <c r="Z24" s="39">
        <f t="shared" si="118"/>
        <v>8.1620423292798824E-2</v>
      </c>
      <c r="AA24" s="39">
        <v>3.8877756941351165</v>
      </c>
      <c r="AB24" s="39">
        <f t="shared" si="119"/>
        <v>1.0309827897326035E-2</v>
      </c>
      <c r="AC24" s="35">
        <f t="shared" si="70"/>
        <v>51.403456851441689</v>
      </c>
      <c r="AD24" s="35">
        <f t="shared" si="71"/>
        <v>0.12500033490279952</v>
      </c>
      <c r="AE24" s="38">
        <f t="shared" si="120"/>
        <v>16.737097752915908</v>
      </c>
      <c r="AF24" s="38">
        <f t="shared" si="7"/>
        <v>3.3070083712674649E-2</v>
      </c>
      <c r="AG24" s="37">
        <f>Y24</f>
        <v>30.778583404390663</v>
      </c>
      <c r="AH24" s="37">
        <f t="shared" si="40"/>
        <v>8.1620423292798824E-2</v>
      </c>
      <c r="AI24" s="37">
        <f t="shared" si="157"/>
        <v>3.8877756941351165</v>
      </c>
      <c r="AJ24" s="37">
        <f t="shared" si="73"/>
        <v>1.0309827897326035E-2</v>
      </c>
      <c r="AK24" s="63">
        <f t="shared" si="9"/>
        <v>0</v>
      </c>
      <c r="AL24" s="56"/>
      <c r="AM24" s="33">
        <f t="shared" si="165"/>
        <v>11.677550907223612</v>
      </c>
      <c r="AN24" s="33">
        <f t="shared" si="166"/>
        <v>0.15029347152554778</v>
      </c>
      <c r="AO24" s="39">
        <v>5.1665440469980437</v>
      </c>
      <c r="AP24" s="39">
        <f>AO24/AP$50</f>
        <v>5.8363221249544538E-2</v>
      </c>
      <c r="AQ24" s="39">
        <v>5.7808080486460609</v>
      </c>
      <c r="AR24" s="39">
        <f>AQ24/AR$50</f>
        <v>8.1620422481194443E-2</v>
      </c>
      <c r="AS24" s="39">
        <v>0.73019881157950728</v>
      </c>
      <c r="AT24" s="39">
        <f>AS24/AT$50</f>
        <v>1.0309827794808782E-2</v>
      </c>
      <c r="AU24" s="35">
        <f t="shared" si="158"/>
        <v>11.677550907223612</v>
      </c>
      <c r="AV24" s="35">
        <f t="shared" si="159"/>
        <v>0.15029347152554778</v>
      </c>
      <c r="AW24" s="38">
        <f t="shared" si="86"/>
        <v>5.1665440469980437</v>
      </c>
      <c r="AX24" s="38">
        <f t="shared" si="47"/>
        <v>5.8363221249544538E-2</v>
      </c>
      <c r="AY24" s="37">
        <f t="shared" si="48"/>
        <v>5.7808080486460609</v>
      </c>
      <c r="AZ24" s="37">
        <f t="shared" si="49"/>
        <v>8.1620422481194443E-2</v>
      </c>
      <c r="BA24" s="37">
        <f t="shared" si="160"/>
        <v>0.73019881157950728</v>
      </c>
      <c r="BB24" s="37">
        <f t="shared" si="76"/>
        <v>1.0309827794808782E-2</v>
      </c>
      <c r="BC24" s="63">
        <f t="shared" si="88"/>
        <v>0</v>
      </c>
      <c r="BD24" s="54"/>
      <c r="BE24" s="33">
        <f t="shared" si="167"/>
        <v>4.9509988137958754</v>
      </c>
      <c r="BF24" s="33">
        <f t="shared" si="168"/>
        <v>0.11199934499875981</v>
      </c>
      <c r="BG24" s="39">
        <v>1.0759865666259862</v>
      </c>
      <c r="BH24" s="39">
        <f t="shared" si="124"/>
        <v>2.0069104358892035E-2</v>
      </c>
      <c r="BI24" s="39">
        <v>3.4404359368568844</v>
      </c>
      <c r="BJ24" s="39">
        <f t="shared" si="125"/>
        <v>8.1620413925735893E-2</v>
      </c>
      <c r="BK24" s="39">
        <v>0.4345763103130047</v>
      </c>
      <c r="BL24" s="39">
        <f t="shared" si="126"/>
        <v>1.0309826714131892E-2</v>
      </c>
      <c r="BM24" s="35">
        <f t="shared" si="161"/>
        <v>4.9509988137958754</v>
      </c>
      <c r="BN24" s="35">
        <f t="shared" si="169"/>
        <v>0.11199934499875981</v>
      </c>
      <c r="BO24" s="38">
        <f t="shared" si="87"/>
        <v>1.0759865666259862</v>
      </c>
      <c r="BP24" s="38">
        <f t="shared" si="54"/>
        <v>2.0069104358892035E-2</v>
      </c>
      <c r="BQ24" s="37">
        <f t="shared" si="55"/>
        <v>3.4404359368568844</v>
      </c>
      <c r="BR24" s="37">
        <f t="shared" si="56"/>
        <v>8.1620413925735893E-2</v>
      </c>
      <c r="BS24" s="162">
        <f t="shared" si="162"/>
        <v>0.4345763103130047</v>
      </c>
      <c r="BT24" s="162">
        <f t="shared" si="79"/>
        <v>1.0309826714131892E-2</v>
      </c>
      <c r="BU24" s="83">
        <f t="shared" si="90"/>
        <v>0</v>
      </c>
      <c r="BV24" s="54"/>
      <c r="BW24" s="33">
        <f t="shared" si="170"/>
        <v>3.0586065871943836E-2</v>
      </c>
      <c r="BX24" s="33">
        <f t="shared" si="171"/>
        <v>9.193010691576399E-2</v>
      </c>
      <c r="BY24" s="39"/>
      <c r="BZ24" s="39">
        <f t="shared" si="130"/>
        <v>0</v>
      </c>
      <c r="CA24" s="39">
        <v>2.7155888415517047E-2</v>
      </c>
      <c r="CB24" s="39">
        <f t="shared" si="131"/>
        <v>8.1620295198572473E-2</v>
      </c>
      <c r="CC24" s="39">
        <v>3.4301774564267896E-3</v>
      </c>
      <c r="CD24" s="39">
        <f t="shared" si="132"/>
        <v>1.0309811717191517E-2</v>
      </c>
      <c r="CE24" s="35">
        <f t="shared" si="163"/>
        <v>3.0586065871943836E-2</v>
      </c>
      <c r="CF24" s="35">
        <f t="shared" si="59"/>
        <v>9.193010691576399E-2</v>
      </c>
      <c r="CG24" s="38">
        <f>BY24</f>
        <v>0</v>
      </c>
      <c r="CH24" s="38">
        <f t="shared" si="18"/>
        <v>0</v>
      </c>
      <c r="CI24" s="37">
        <f>CA24</f>
        <v>2.7155888415517047E-2</v>
      </c>
      <c r="CJ24" s="37">
        <f t="shared" si="62"/>
        <v>8.1620295198572473E-2</v>
      </c>
      <c r="CK24" s="162">
        <f t="shared" si="133"/>
        <v>3.4301774564267896E-3</v>
      </c>
      <c r="CL24" s="162">
        <f t="shared" si="82"/>
        <v>1.0309811717191517E-2</v>
      </c>
      <c r="CM24" s="83">
        <f t="shared" si="91"/>
        <v>0</v>
      </c>
    </row>
    <row r="25" spans="1:95" ht="15" customHeight="1" x14ac:dyDescent="0.25">
      <c r="A25" s="75" t="s">
        <v>89</v>
      </c>
      <c r="B25" s="48" t="s">
        <v>10</v>
      </c>
      <c r="C25" s="49">
        <f>U25+AM25+BE25+BW25</f>
        <v>593.88082461224792</v>
      </c>
      <c r="D25" s="49">
        <f t="shared" si="19"/>
        <v>1.1112432932972602</v>
      </c>
      <c r="E25" s="119">
        <f>W25+AO25+BG25+BY25</f>
        <v>200.50897409469346</v>
      </c>
      <c r="F25" s="119">
        <f t="shared" si="111"/>
        <v>0.30910498748331894</v>
      </c>
      <c r="G25" s="119">
        <f>Y25+AQ25+BI25+CA25</f>
        <v>349.25583836720045</v>
      </c>
      <c r="H25" s="119">
        <f t="shared" si="112"/>
        <v>0.71217980166832462</v>
      </c>
      <c r="I25" s="119">
        <f>AA25+AS25+BK25+CC25</f>
        <v>44.116012150354067</v>
      </c>
      <c r="J25" s="119">
        <f t="shared" si="113"/>
        <v>8.9958504145616472E-2</v>
      </c>
      <c r="K25" s="35">
        <f t="shared" si="155"/>
        <v>593.88082461224803</v>
      </c>
      <c r="L25" s="35">
        <f t="shared" si="156"/>
        <v>1.1112432932972602</v>
      </c>
      <c r="M25" s="38">
        <f>AE25+AW25+BO25+CG25</f>
        <v>200.50897409469346</v>
      </c>
      <c r="N25" s="38">
        <f t="shared" si="134"/>
        <v>0.30910498748331894</v>
      </c>
      <c r="O25" s="37">
        <f>AG25+AY25+BQ25+CI25</f>
        <v>349.25583836720045</v>
      </c>
      <c r="P25" s="37">
        <f t="shared" si="116"/>
        <v>0.71217980166832462</v>
      </c>
      <c r="Q25" s="37">
        <f t="shared" si="83"/>
        <v>44.116012150354067</v>
      </c>
      <c r="R25" s="37">
        <f t="shared" si="84"/>
        <v>8.9958504145616472E-2</v>
      </c>
      <c r="S25" s="55">
        <f t="shared" si="145"/>
        <v>0</v>
      </c>
      <c r="T25" s="56"/>
      <c r="U25" s="33">
        <f t="shared" si="164"/>
        <v>448.5213707015244</v>
      </c>
      <c r="V25" s="33">
        <f>X25+Z25+AB25</f>
        <v>1.0906916575310215</v>
      </c>
      <c r="W25" s="34">
        <v>146.03971161893401</v>
      </c>
      <c r="X25" s="34">
        <f t="shared" si="117"/>
        <v>0.28855334179855746</v>
      </c>
      <c r="Y25" s="34">
        <v>268.55883382249641</v>
      </c>
      <c r="Z25" s="34">
        <f t="shared" si="118"/>
        <v>0.71217981047450141</v>
      </c>
      <c r="AA25" s="34">
        <v>33.922825260093987</v>
      </c>
      <c r="AB25" s="34">
        <f t="shared" si="119"/>
        <v>8.9958505257962659E-2</v>
      </c>
      <c r="AC25" s="35">
        <f t="shared" si="70"/>
        <v>448.5213707015244</v>
      </c>
      <c r="AD25" s="35">
        <f t="shared" si="71"/>
        <v>1.0906916575310215</v>
      </c>
      <c r="AE25" s="38">
        <f t="shared" si="120"/>
        <v>146.03971161893401</v>
      </c>
      <c r="AF25" s="38">
        <f t="shared" si="7"/>
        <v>0.28855334179855746</v>
      </c>
      <c r="AG25" s="37">
        <f>Y25</f>
        <v>268.55883382249641</v>
      </c>
      <c r="AH25" s="37">
        <f t="shared" si="40"/>
        <v>0.71217981047450141</v>
      </c>
      <c r="AI25" s="37">
        <f t="shared" si="157"/>
        <v>33.922825260093987</v>
      </c>
      <c r="AJ25" s="37">
        <f t="shared" si="73"/>
        <v>8.9958505257962659E-2</v>
      </c>
      <c r="AK25" s="55">
        <f t="shared" si="9"/>
        <v>0</v>
      </c>
      <c r="AL25" s="56"/>
      <c r="AM25" s="33">
        <f t="shared" si="165"/>
        <v>101.89258580729296</v>
      </c>
      <c r="AN25" s="33">
        <f t="shared" si="166"/>
        <v>1.3113871707469209</v>
      </c>
      <c r="AO25" s="34">
        <v>45.080731069917015</v>
      </c>
      <c r="AP25" s="34">
        <f>AO25/AP$50</f>
        <v>0.50924886299063421</v>
      </c>
      <c r="AQ25" s="34">
        <v>50.440497786997568</v>
      </c>
      <c r="AR25" s="34">
        <f>AQ25/AR$50</f>
        <v>0.71217980339283926</v>
      </c>
      <c r="AS25" s="34">
        <v>6.3713569503783836</v>
      </c>
      <c r="AT25" s="34">
        <f>AS25/AT$50</f>
        <v>8.995850436344735E-2</v>
      </c>
      <c r="AU25" s="35">
        <f t="shared" si="158"/>
        <v>101.89258580729296</v>
      </c>
      <c r="AV25" s="35">
        <f t="shared" si="159"/>
        <v>1.3113871707469209</v>
      </c>
      <c r="AW25" s="38">
        <f t="shared" si="86"/>
        <v>45.080731069917015</v>
      </c>
      <c r="AX25" s="38">
        <f t="shared" si="47"/>
        <v>0.50924886299063421</v>
      </c>
      <c r="AY25" s="37">
        <f t="shared" si="48"/>
        <v>50.440497786997568</v>
      </c>
      <c r="AZ25" s="37">
        <f t="shared" si="49"/>
        <v>0.71217980339283926</v>
      </c>
      <c r="BA25" s="37">
        <f t="shared" si="160"/>
        <v>6.3713569503783836</v>
      </c>
      <c r="BB25" s="37">
        <f t="shared" si="76"/>
        <v>8.995850436344735E-2</v>
      </c>
      <c r="BC25" s="55">
        <f t="shared" si="88"/>
        <v>0</v>
      </c>
      <c r="BD25" s="54"/>
      <c r="BE25" s="33">
        <f t="shared" si="167"/>
        <v>43.199989083241</v>
      </c>
      <c r="BF25" s="33">
        <f t="shared" si="168"/>
        <v>0.97725139181853538</v>
      </c>
      <c r="BG25" s="34">
        <v>9.3885314058424409</v>
      </c>
      <c r="BH25" s="34">
        <f t="shared" si="124"/>
        <v>0.17511316814244393</v>
      </c>
      <c r="BI25" s="34">
        <v>30.019557784829271</v>
      </c>
      <c r="BJ25" s="34">
        <f t="shared" si="125"/>
        <v>0.712179728742101</v>
      </c>
      <c r="BK25" s="34">
        <v>3.7918998925692882</v>
      </c>
      <c r="BL25" s="34">
        <f t="shared" si="126"/>
        <v>8.9958494933990454E-2</v>
      </c>
      <c r="BM25" s="35">
        <f t="shared" si="161"/>
        <v>43.199989083241</v>
      </c>
      <c r="BN25" s="35">
        <f t="shared" si="169"/>
        <v>0.97725139181853538</v>
      </c>
      <c r="BO25" s="38">
        <f t="shared" si="87"/>
        <v>9.3885314058424409</v>
      </c>
      <c r="BP25" s="38">
        <f t="shared" si="54"/>
        <v>0.17511316814244393</v>
      </c>
      <c r="BQ25" s="37">
        <f t="shared" si="55"/>
        <v>30.019557784829271</v>
      </c>
      <c r="BR25" s="37">
        <f t="shared" si="56"/>
        <v>0.712179728742101</v>
      </c>
      <c r="BS25" s="162">
        <f t="shared" si="162"/>
        <v>3.7918998925692882</v>
      </c>
      <c r="BT25" s="162">
        <f t="shared" si="79"/>
        <v>8.9958494933990454E-2</v>
      </c>
      <c r="BU25" s="77">
        <f t="shared" si="90"/>
        <v>0</v>
      </c>
      <c r="BV25" s="54"/>
      <c r="BW25" s="33">
        <f t="shared" si="170"/>
        <v>0.26687902018958798</v>
      </c>
      <c r="BX25" s="33">
        <f t="shared" si="171"/>
        <v>0.80213705686510162</v>
      </c>
      <c r="BY25" s="34"/>
      <c r="BZ25" s="34">
        <f t="shared" si="130"/>
        <v>0</v>
      </c>
      <c r="CA25" s="34">
        <v>0.23694897287718364</v>
      </c>
      <c r="CB25" s="34">
        <f t="shared" si="131"/>
        <v>0.71217869278706269</v>
      </c>
      <c r="CC25" s="34">
        <v>2.9930047312404333E-2</v>
      </c>
      <c r="CD25" s="34">
        <f t="shared" si="132"/>
        <v>8.9958364078038935E-2</v>
      </c>
      <c r="CE25" s="35">
        <f t="shared" si="163"/>
        <v>0.26687902018958798</v>
      </c>
      <c r="CF25" s="35">
        <f t="shared" si="59"/>
        <v>0.80213705686510162</v>
      </c>
      <c r="CG25" s="38">
        <f>BY25</f>
        <v>0</v>
      </c>
      <c r="CH25" s="38">
        <f t="shared" si="18"/>
        <v>0</v>
      </c>
      <c r="CI25" s="37">
        <f>CA25</f>
        <v>0.23694897287718364</v>
      </c>
      <c r="CJ25" s="37">
        <f t="shared" si="62"/>
        <v>0.71217869278706269</v>
      </c>
      <c r="CK25" s="162">
        <f t="shared" si="133"/>
        <v>2.9930047312404333E-2</v>
      </c>
      <c r="CL25" s="162">
        <f t="shared" si="82"/>
        <v>8.9958364078038935E-2</v>
      </c>
      <c r="CM25" s="77">
        <f t="shared" si="91"/>
        <v>0</v>
      </c>
    </row>
    <row r="26" spans="1:95" ht="15.75" x14ac:dyDescent="0.25">
      <c r="A26" s="79" t="s">
        <v>21</v>
      </c>
      <c r="B26" s="117" t="s">
        <v>20</v>
      </c>
      <c r="C26" s="49">
        <f>C27+C28+C29+C30</f>
        <v>2697.2990003861742</v>
      </c>
      <c r="D26" s="49">
        <f t="shared" si="19"/>
        <v>5.0470655045327453</v>
      </c>
      <c r="E26" s="119">
        <f>E27+E28+E29+E30</f>
        <v>910.6753981108576</v>
      </c>
      <c r="F26" s="119">
        <f t="shared" si="111"/>
        <v>1.4038987970757015</v>
      </c>
      <c r="G26" s="119">
        <f>G27+G28+G29+G30</f>
        <v>1586.2566760644393</v>
      </c>
      <c r="H26" s="119">
        <f t="shared" si="112"/>
        <v>3.2345914966978584</v>
      </c>
      <c r="I26" s="119">
        <f>I27+I28+I29+I30</f>
        <v>200.36692621087766</v>
      </c>
      <c r="J26" s="119">
        <f t="shared" si="113"/>
        <v>0.40857521075918479</v>
      </c>
      <c r="K26" s="50">
        <f t="shared" ref="K26" si="173">K27+K28+K30+K29</f>
        <v>2697.2990002943502</v>
      </c>
      <c r="L26" s="50">
        <f t="shared" ref="L26" si="174">L27+L28+L30+L29</f>
        <v>5.0470655043455022</v>
      </c>
      <c r="M26" s="51">
        <f>M27+M28+M29+M30</f>
        <v>910.6753981108576</v>
      </c>
      <c r="N26" s="51">
        <f t="shared" si="134"/>
        <v>1.4038987970757015</v>
      </c>
      <c r="O26" s="51">
        <f>O27+O28+O29+O30</f>
        <v>1586.2566759726146</v>
      </c>
      <c r="P26" s="51">
        <f t="shared" si="116"/>
        <v>3.2345914965106157</v>
      </c>
      <c r="Q26" s="37">
        <f t="shared" si="83"/>
        <v>200.36692621087766</v>
      </c>
      <c r="R26" s="37">
        <f t="shared" si="84"/>
        <v>0.40857521075918479</v>
      </c>
      <c r="S26" s="64">
        <f t="shared" si="145"/>
        <v>-3.7099434635479156E-11</v>
      </c>
      <c r="T26" s="56"/>
      <c r="U26" s="50">
        <f>W26+Y26+AA26</f>
        <v>2037.1027226675003</v>
      </c>
      <c r="V26" s="50">
        <f>X26+Z26+AB26</f>
        <v>4.9537237017030327</v>
      </c>
      <c r="W26" s="51">
        <f>W27+W28+W30+W29</f>
        <v>663.28588592627648</v>
      </c>
      <c r="X26" s="51">
        <f t="shared" si="117"/>
        <v>1.3105569494087508</v>
      </c>
      <c r="Y26" s="51">
        <f>Y27+Y28+Y30+Y29</f>
        <v>1219.7455167362552</v>
      </c>
      <c r="Z26" s="51">
        <f t="shared" si="118"/>
        <v>3.2345915365066733</v>
      </c>
      <c r="AA26" s="51">
        <f>AA27+AA28+AA30+AA29</f>
        <v>154.07132000496867</v>
      </c>
      <c r="AB26" s="51">
        <f t="shared" ref="AB26:AE26" si="175">AB27+AB28+AB30+AB29</f>
        <v>0.40857521578760797</v>
      </c>
      <c r="AC26" s="51">
        <f t="shared" si="175"/>
        <v>2037.1027226675001</v>
      </c>
      <c r="AD26" s="51">
        <f t="shared" si="175"/>
        <v>4.9537237017030327</v>
      </c>
      <c r="AE26" s="51">
        <f t="shared" si="175"/>
        <v>663.28588592627648</v>
      </c>
      <c r="AF26" s="51">
        <f t="shared" si="7"/>
        <v>1.3105569494087508</v>
      </c>
      <c r="AG26" s="51">
        <f t="shared" ref="AG26:AJ26" si="176">AG27+AG28+AG30+AG29</f>
        <v>1219.7455167362552</v>
      </c>
      <c r="AH26" s="51">
        <f t="shared" si="176"/>
        <v>3.2345915365066729</v>
      </c>
      <c r="AI26" s="51">
        <f t="shared" si="176"/>
        <v>154.07132000496867</v>
      </c>
      <c r="AJ26" s="51">
        <f t="shared" si="176"/>
        <v>0.40857521578760797</v>
      </c>
      <c r="AK26" s="64">
        <f t="shared" si="9"/>
        <v>0</v>
      </c>
      <c r="AL26" s="56"/>
      <c r="AM26" s="50">
        <f>AO26+AQ26+AS26</f>
        <v>462.77764582642988</v>
      </c>
      <c r="AN26" s="50">
        <f>AP26+AR26+AT26</f>
        <v>5.9560826996811098</v>
      </c>
      <c r="AO26" s="51">
        <f>AO27+AO28+AO30+AO29</f>
        <v>204.74850514589357</v>
      </c>
      <c r="AP26" s="51">
        <f t="shared" ref="AP26:BB26" si="177">AP27+AP28+AP30+AP29</f>
        <v>2.3129159836131787</v>
      </c>
      <c r="AQ26" s="51">
        <f t="shared" si="177"/>
        <v>229.09159293676359</v>
      </c>
      <c r="AR26" s="51">
        <f t="shared" si="177"/>
        <v>3.2345915043430487</v>
      </c>
      <c r="AS26" s="51">
        <f t="shared" si="177"/>
        <v>28.937547743772726</v>
      </c>
      <c r="AT26" s="51">
        <f t="shared" si="177"/>
        <v>0.40857521172488176</v>
      </c>
      <c r="AU26" s="51">
        <f t="shared" si="177"/>
        <v>462.77764582642993</v>
      </c>
      <c r="AV26" s="51">
        <f>AV27+AV28+AV30+AV29</f>
        <v>5.9560826996811098</v>
      </c>
      <c r="AW26" s="51">
        <f t="shared" si="177"/>
        <v>204.74850514589357</v>
      </c>
      <c r="AX26" s="51">
        <f t="shared" si="177"/>
        <v>2.3129159836131787</v>
      </c>
      <c r="AY26" s="51">
        <f t="shared" si="177"/>
        <v>229.09159293676359</v>
      </c>
      <c r="AZ26" s="51">
        <f t="shared" si="177"/>
        <v>3.2345915043430487</v>
      </c>
      <c r="BA26" s="51">
        <f t="shared" si="177"/>
        <v>28.937547743772726</v>
      </c>
      <c r="BB26" s="51">
        <f t="shared" si="177"/>
        <v>0.40857521172488176</v>
      </c>
      <c r="BC26" s="64">
        <f t="shared" si="88"/>
        <v>0</v>
      </c>
      <c r="BD26" s="54"/>
      <c r="BE26" s="50">
        <f>BG26+BI26+BK26</f>
        <v>196.20651578356353</v>
      </c>
      <c r="BF26" s="50">
        <f>BH26+BJ26+BL26</f>
        <v>4.4384985896209423</v>
      </c>
      <c r="BG26" s="51">
        <f>BG27+BG28+BG30+BG29</f>
        <v>42.641007038687611</v>
      </c>
      <c r="BH26" s="51">
        <f t="shared" si="124"/>
        <v>0.79533225299562371</v>
      </c>
      <c r="BI26" s="51">
        <f t="shared" ref="BI26:BN26" si="178">BI27+BI28+BI30+BI29</f>
        <v>136.34338712953701</v>
      </c>
      <c r="BJ26" s="51">
        <f t="shared" si="125"/>
        <v>3.2345911674543069</v>
      </c>
      <c r="BK26" s="50">
        <f t="shared" si="178"/>
        <v>17.222121615338931</v>
      </c>
      <c r="BL26" s="50">
        <f t="shared" si="178"/>
        <v>0.40857516917101094</v>
      </c>
      <c r="BM26" s="50">
        <f t="shared" si="178"/>
        <v>196.20651569245814</v>
      </c>
      <c r="BN26" s="50">
        <f t="shared" si="178"/>
        <v>4.438498587459569</v>
      </c>
      <c r="BO26" s="51">
        <f>BO27+BO28+BO30+BO29</f>
        <v>42.641007038687611</v>
      </c>
      <c r="BP26" s="51">
        <f>BP27+BP28+BP30+BP29</f>
        <v>0.7953322529956236</v>
      </c>
      <c r="BQ26" s="51">
        <f t="shared" ref="BQ26" si="179">BQ27+BQ28+BQ30+BQ29</f>
        <v>136.34338703843159</v>
      </c>
      <c r="BR26" s="51">
        <f t="shared" si="56"/>
        <v>3.2345911652929349</v>
      </c>
      <c r="BS26" s="165">
        <f t="shared" ref="BS26:BT26" si="180">BS27+BS28+BS30+BS29</f>
        <v>17.222121615338931</v>
      </c>
      <c r="BT26" s="165">
        <f t="shared" si="180"/>
        <v>0.40857516917101094</v>
      </c>
      <c r="BU26" s="84">
        <f t="shared" si="90"/>
        <v>-4.8696047194596304E-10</v>
      </c>
      <c r="BV26" s="54"/>
      <c r="BW26" s="50">
        <f>BY26+CA26+CC26</f>
        <v>1.212116108680628</v>
      </c>
      <c r="BX26" s="50">
        <f>BZ26+CB26+CD26</f>
        <v>3.6431610371814136</v>
      </c>
      <c r="BY26" s="51">
        <f>BY27+BY28+BY30+BY29</f>
        <v>0</v>
      </c>
      <c r="BZ26" s="51">
        <f t="shared" si="130"/>
        <v>0</v>
      </c>
      <c r="CA26" s="51">
        <f t="shared" ref="CA26:CL26" si="181">CA27+CA28+CA30+CA29</f>
        <v>1.0761792618832791</v>
      </c>
      <c r="CB26" s="51">
        <f t="shared" si="131"/>
        <v>3.2345864623344025</v>
      </c>
      <c r="CC26" s="51">
        <f t="shared" si="181"/>
        <v>0.13593684679734902</v>
      </c>
      <c r="CD26" s="51">
        <f t="shared" si="181"/>
        <v>0.40857457484701104</v>
      </c>
      <c r="CE26" s="51">
        <f t="shared" si="181"/>
        <v>1.212116107961519</v>
      </c>
      <c r="CF26" s="51">
        <f>CF27+CF28+CF30+CF29</f>
        <v>3.6431610350200443</v>
      </c>
      <c r="CG26" s="51">
        <f t="shared" si="181"/>
        <v>0</v>
      </c>
      <c r="CH26" s="51">
        <f t="shared" si="181"/>
        <v>0</v>
      </c>
      <c r="CI26" s="51">
        <f t="shared" si="181"/>
        <v>1.0761792611641701</v>
      </c>
      <c r="CJ26" s="51">
        <f t="shared" si="181"/>
        <v>3.2345864601730332</v>
      </c>
      <c r="CK26" s="51">
        <f t="shared" si="181"/>
        <v>0.13593684679734902</v>
      </c>
      <c r="CL26" s="51">
        <f t="shared" si="181"/>
        <v>0.40857457484701104</v>
      </c>
      <c r="CM26" s="84">
        <f>IFERROR(CF26/BX26-1,"")</f>
        <v>-5.9326754620059319E-10</v>
      </c>
    </row>
    <row r="27" spans="1:95" ht="15.75" x14ac:dyDescent="0.25">
      <c r="A27" s="75" t="s">
        <v>19</v>
      </c>
      <c r="B27" s="48" t="s">
        <v>14</v>
      </c>
      <c r="C27" s="49">
        <f>U27+AM27+BE27+BW27</f>
        <v>1739.6110403952543</v>
      </c>
      <c r="D27" s="49">
        <f t="shared" si="19"/>
        <v>3.2550825371398635</v>
      </c>
      <c r="E27" s="119">
        <f>W27+AO27+BG27+BY27</f>
        <v>587.33606318867169</v>
      </c>
      <c r="F27" s="119">
        <f t="shared" si="111"/>
        <v>0.90543830908384726</v>
      </c>
      <c r="G27" s="119">
        <f>Y27+AQ27+BI27+CA27</f>
        <v>1023.0492158103031</v>
      </c>
      <c r="H27" s="119">
        <f t="shared" si="112"/>
        <v>2.0861354559424337</v>
      </c>
      <c r="I27" s="119">
        <f>AA27+AS27+BK27+CC27</f>
        <v>129.22576139627992</v>
      </c>
      <c r="J27" s="119">
        <f t="shared" si="113"/>
        <v>0.26350877211358265</v>
      </c>
      <c r="K27" s="35">
        <f t="shared" ref="K27:K30" si="182">M27+O27+Q27</f>
        <v>1739.6110403952546</v>
      </c>
      <c r="L27" s="35">
        <f t="shared" ref="L27:L30" si="183">N27+P27+R27</f>
        <v>3.2550825371398635</v>
      </c>
      <c r="M27" s="38">
        <f>AE27+AW27+BO27+CG27</f>
        <v>587.33606318867169</v>
      </c>
      <c r="N27" s="38">
        <f t="shared" si="134"/>
        <v>0.90543830908384726</v>
      </c>
      <c r="O27" s="37">
        <f>AG27+AY27+BQ27+CI27</f>
        <v>1023.0492158103031</v>
      </c>
      <c r="P27" s="37">
        <f t="shared" si="116"/>
        <v>2.0861354559424337</v>
      </c>
      <c r="Q27" s="37">
        <f t="shared" si="83"/>
        <v>129.22576139627992</v>
      </c>
      <c r="R27" s="37">
        <f t="shared" si="84"/>
        <v>0.26350877211358265</v>
      </c>
      <c r="S27" s="55">
        <f t="shared" si="145"/>
        <v>0</v>
      </c>
      <c r="T27" s="56"/>
      <c r="U27" s="33">
        <f>W27+Y27+AA27</f>
        <v>1313.8203760237927</v>
      </c>
      <c r="V27" s="33">
        <f>X27+Z27+AB27</f>
        <v>3.1948821550994597</v>
      </c>
      <c r="W27" s="34">
        <v>427.78329338499003</v>
      </c>
      <c r="X27" s="34">
        <f t="shared" si="117"/>
        <v>0.84523789798984983</v>
      </c>
      <c r="Y27" s="34">
        <v>786.66946736096952</v>
      </c>
      <c r="Z27" s="34">
        <f t="shared" si="118"/>
        <v>2.0861354817377138</v>
      </c>
      <c r="AA27" s="34">
        <v>99.367615277833309</v>
      </c>
      <c r="AB27" s="34">
        <f t="shared" si="119"/>
        <v>0.26350877537189576</v>
      </c>
      <c r="AC27" s="35">
        <f t="shared" si="70"/>
        <v>1313.8203760237927</v>
      </c>
      <c r="AD27" s="35">
        <f t="shared" si="71"/>
        <v>3.1948821550994597</v>
      </c>
      <c r="AE27" s="38">
        <f t="shared" si="120"/>
        <v>427.78329338499003</v>
      </c>
      <c r="AF27" s="38">
        <f t="shared" si="7"/>
        <v>0.84523789798984983</v>
      </c>
      <c r="AG27" s="37">
        <f>Y27</f>
        <v>786.66946736096952</v>
      </c>
      <c r="AH27" s="37">
        <f t="shared" si="40"/>
        <v>2.0861354817377138</v>
      </c>
      <c r="AI27" s="37">
        <f t="shared" ref="AI27:AI30" si="184">AA27</f>
        <v>99.367615277833309</v>
      </c>
      <c r="AJ27" s="37">
        <f t="shared" si="73"/>
        <v>0.26350877537189576</v>
      </c>
      <c r="AK27" s="55">
        <f t="shared" si="9"/>
        <v>0</v>
      </c>
      <c r="AL27" s="56"/>
      <c r="AM27" s="33">
        <f>AO27+AQ27+AS27</f>
        <v>298.46639241219077</v>
      </c>
      <c r="AN27" s="33">
        <f>AP27+AR27+AT27</f>
        <v>3.8413491498106969</v>
      </c>
      <c r="AO27" s="34">
        <v>132.05164123860047</v>
      </c>
      <c r="AP27" s="34">
        <f t="shared" ref="AP27:AP45" si="185">AO27/AP$50</f>
        <v>1.4917049160651117</v>
      </c>
      <c r="AQ27" s="34">
        <v>147.75160795397994</v>
      </c>
      <c r="AR27" s="34">
        <f t="shared" ref="AR27:AR45" si="186">AQ27/AR$50</f>
        <v>2.0861354609939267</v>
      </c>
      <c r="AS27" s="34">
        <v>18.663143219610312</v>
      </c>
      <c r="AT27" s="34">
        <f t="shared" ref="AT27:AT45" si="187">AS27/AT$50</f>
        <v>0.26350877275165846</v>
      </c>
      <c r="AU27" s="35">
        <f t="shared" ref="AU27:AU30" si="188">AW27+AY27+BA27</f>
        <v>298.46639241219077</v>
      </c>
      <c r="AV27" s="35">
        <f t="shared" ref="AV27:AV30" si="189">AX27+AZ27+BB27</f>
        <v>3.8413491498106969</v>
      </c>
      <c r="AW27" s="38">
        <f t="shared" si="86"/>
        <v>132.05164123860047</v>
      </c>
      <c r="AX27" s="38">
        <f t="shared" si="47"/>
        <v>1.4917049160651117</v>
      </c>
      <c r="AY27" s="37">
        <f t="shared" si="48"/>
        <v>147.75160795397994</v>
      </c>
      <c r="AZ27" s="37">
        <f t="shared" si="49"/>
        <v>2.0861354609939267</v>
      </c>
      <c r="BA27" s="37">
        <f t="shared" ref="BA27:BA30" si="190">AS27</f>
        <v>18.663143219610312</v>
      </c>
      <c r="BB27" s="37">
        <f t="shared" si="76"/>
        <v>0.26350877275165846</v>
      </c>
      <c r="BC27" s="55">
        <f t="shared" si="88"/>
        <v>0</v>
      </c>
      <c r="BD27" s="54"/>
      <c r="BE27" s="33">
        <f>BG27+BI27+BK27</f>
        <v>126.54252304535848</v>
      </c>
      <c r="BF27" s="33">
        <f>BH27+BJ27+BL27</f>
        <v>2.8625900002396856</v>
      </c>
      <c r="BG27" s="34">
        <v>27.501128565081224</v>
      </c>
      <c r="BH27" s="34">
        <f t="shared" si="124"/>
        <v>0.51294601278397811</v>
      </c>
      <c r="BI27" s="34">
        <v>87.934063448503437</v>
      </c>
      <c r="BJ27" s="34">
        <f t="shared" si="125"/>
        <v>2.0861352423250574</v>
      </c>
      <c r="BK27" s="34">
        <v>11.107331031773812</v>
      </c>
      <c r="BL27" s="34">
        <f t="shared" si="126"/>
        <v>0.26350874513064998</v>
      </c>
      <c r="BM27" s="35">
        <f t="shared" ref="BM27:BM30" si="191">BO27+BQ27+BS27</f>
        <v>126.54252304535848</v>
      </c>
      <c r="BN27" s="35">
        <f>BP27+BR27+BT27</f>
        <v>2.8625900002396856</v>
      </c>
      <c r="BO27" s="38">
        <f t="shared" si="87"/>
        <v>27.501128565081224</v>
      </c>
      <c r="BP27" s="38">
        <f t="shared" si="54"/>
        <v>0.51294601278397811</v>
      </c>
      <c r="BQ27" s="37">
        <f t="shared" si="55"/>
        <v>87.934063448503437</v>
      </c>
      <c r="BR27" s="37">
        <f t="shared" si="56"/>
        <v>2.0861352423250574</v>
      </c>
      <c r="BS27" s="162">
        <f>BK27</f>
        <v>11.107331031773812</v>
      </c>
      <c r="BT27" s="162">
        <f t="shared" si="79"/>
        <v>0.26350874513064998</v>
      </c>
      <c r="BU27" s="77">
        <f t="shared" si="90"/>
        <v>0</v>
      </c>
      <c r="BV27" s="54"/>
      <c r="BW27" s="33">
        <f>BY27+CA27+CC27</f>
        <v>0.78174891391256141</v>
      </c>
      <c r="BX27" s="33">
        <f>BZ27+CB27+CD27</f>
        <v>2.3496405696028413</v>
      </c>
      <c r="BY27" s="34"/>
      <c r="BZ27" s="34">
        <f t="shared" si="130"/>
        <v>0</v>
      </c>
      <c r="CA27" s="34">
        <v>0.69407704685009186</v>
      </c>
      <c r="CB27" s="34">
        <f t="shared" si="131"/>
        <v>2.0861322077788218</v>
      </c>
      <c r="CC27" s="34">
        <v>8.7671867062469502E-2</v>
      </c>
      <c r="CD27" s="34">
        <f t="shared" si="132"/>
        <v>0.26350836182401943</v>
      </c>
      <c r="CE27" s="35">
        <f>CG27+CI27+CK27</f>
        <v>0.78174891391256141</v>
      </c>
      <c r="CF27" s="35">
        <f t="shared" si="59"/>
        <v>2.3496405696028413</v>
      </c>
      <c r="CG27" s="38">
        <f>BY27</f>
        <v>0</v>
      </c>
      <c r="CH27" s="38">
        <f t="shared" si="18"/>
        <v>0</v>
      </c>
      <c r="CI27" s="37">
        <f>CA27</f>
        <v>0.69407704685009186</v>
      </c>
      <c r="CJ27" s="37">
        <f t="shared" si="62"/>
        <v>2.0861322077788218</v>
      </c>
      <c r="CK27" s="162">
        <f>CC27</f>
        <v>8.7671867062469502E-2</v>
      </c>
      <c r="CL27" s="162">
        <f t="shared" si="82"/>
        <v>0.26350836182401943</v>
      </c>
      <c r="CM27" s="77">
        <f t="shared" si="91"/>
        <v>0</v>
      </c>
    </row>
    <row r="28" spans="1:95" ht="15.75" x14ac:dyDescent="0.25">
      <c r="A28" s="75" t="s">
        <v>18</v>
      </c>
      <c r="B28" s="48" t="s">
        <v>12</v>
      </c>
      <c r="C28" s="49">
        <f>U28+AM28+BE28+BW28</f>
        <v>382.7144289903793</v>
      </c>
      <c r="D28" s="49">
        <f t="shared" si="19"/>
        <v>0.71611815838166404</v>
      </c>
      <c r="E28" s="119">
        <f>W28+AO28+BG28+BY28</f>
        <v>129.21393390150777</v>
      </c>
      <c r="F28" s="119">
        <f t="shared" si="111"/>
        <v>0.19919642799844642</v>
      </c>
      <c r="G28" s="119">
        <f>Y28+AQ28+BI28+CA28</f>
        <v>225.07082757009118</v>
      </c>
      <c r="H28" s="119">
        <f t="shared" si="112"/>
        <v>0.45894980049457801</v>
      </c>
      <c r="I28" s="119">
        <f>AA28+AS28+BK28+CC28</f>
        <v>28.429667518780331</v>
      </c>
      <c r="J28" s="119">
        <f t="shared" si="113"/>
        <v>5.7971929888639598E-2</v>
      </c>
      <c r="K28" s="35">
        <f t="shared" si="182"/>
        <v>382.71442889855473</v>
      </c>
      <c r="L28" s="35">
        <f t="shared" si="183"/>
        <v>0.71611815819442148</v>
      </c>
      <c r="M28" s="38">
        <f>AE28+AW28+BO28+CG28</f>
        <v>129.21393390150777</v>
      </c>
      <c r="N28" s="38">
        <f t="shared" si="134"/>
        <v>0.19919642799844642</v>
      </c>
      <c r="O28" s="37">
        <f>AG28+AY28+BQ28+CI28</f>
        <v>225.07082747826664</v>
      </c>
      <c r="P28" s="37">
        <f t="shared" si="116"/>
        <v>0.4589498003073354</v>
      </c>
      <c r="Q28" s="37">
        <f t="shared" si="83"/>
        <v>28.429667518780331</v>
      </c>
      <c r="R28" s="37">
        <f t="shared" si="84"/>
        <v>5.7971929888639598E-2</v>
      </c>
      <c r="S28" s="55">
        <f t="shared" si="145"/>
        <v>-2.6146884657407554E-10</v>
      </c>
      <c r="T28" s="56"/>
      <c r="U28" s="33">
        <f t="shared" ref="U28:U30" si="192">W28+Y28+AA28</f>
        <v>289.04048272523443</v>
      </c>
      <c r="V28" s="33">
        <f>X28+Z28+AB28</f>
        <v>0.70287407412188108</v>
      </c>
      <c r="W28" s="34">
        <f>W27*0.22</f>
        <v>94.112324544697813</v>
      </c>
      <c r="X28" s="34">
        <f t="shared" si="117"/>
        <v>0.18595233755776697</v>
      </c>
      <c r="Y28" s="34">
        <f>Y27*0.22</f>
        <v>173.06728281941329</v>
      </c>
      <c r="Z28" s="34">
        <f t="shared" si="118"/>
        <v>0.45894980598229707</v>
      </c>
      <c r="AA28" s="34">
        <f>AA27*0.22</f>
        <v>21.860875361123327</v>
      </c>
      <c r="AB28" s="34">
        <f t="shared" si="119"/>
        <v>5.7971930581817072E-2</v>
      </c>
      <c r="AC28" s="35">
        <f t="shared" si="70"/>
        <v>289.04048272523443</v>
      </c>
      <c r="AD28" s="35">
        <f t="shared" si="71"/>
        <v>0.70287407412188108</v>
      </c>
      <c r="AE28" s="38">
        <f t="shared" si="120"/>
        <v>94.112324544697813</v>
      </c>
      <c r="AF28" s="38">
        <f t="shared" si="7"/>
        <v>0.18595233755776697</v>
      </c>
      <c r="AG28" s="37">
        <f>AG27*0.22</f>
        <v>173.06728281941329</v>
      </c>
      <c r="AH28" s="37">
        <f t="shared" si="40"/>
        <v>0.45894980598229707</v>
      </c>
      <c r="AI28" s="37">
        <f t="shared" si="184"/>
        <v>21.860875361123327</v>
      </c>
      <c r="AJ28" s="37">
        <f t="shared" si="73"/>
        <v>5.7971930581817072E-2</v>
      </c>
      <c r="AK28" s="55">
        <f t="shared" si="9"/>
        <v>0</v>
      </c>
      <c r="AL28" s="56"/>
      <c r="AM28" s="33">
        <f t="shared" ref="AM28:AM30" si="193">AO28+AQ28+AS28</f>
        <v>65.662606330681967</v>
      </c>
      <c r="AN28" s="33">
        <f t="shared" ref="AN28:AN30" si="194">AP28+AR28+AT28</f>
        <v>0.84509681295835326</v>
      </c>
      <c r="AO28" s="34">
        <f>AO27*0.22</f>
        <v>29.051361072492103</v>
      </c>
      <c r="AP28" s="34">
        <f t="shared" si="185"/>
        <v>0.32817508153432456</v>
      </c>
      <c r="AQ28" s="34">
        <f>AQ27*0.22</f>
        <v>32.505353749875589</v>
      </c>
      <c r="AR28" s="34">
        <f t="shared" si="186"/>
        <v>0.45894980141866387</v>
      </c>
      <c r="AS28" s="34">
        <f>AS27*0.22</f>
        <v>4.1058915083142686</v>
      </c>
      <c r="AT28" s="34">
        <f t="shared" si="187"/>
        <v>5.7971930005364859E-2</v>
      </c>
      <c r="AU28" s="35">
        <f t="shared" si="188"/>
        <v>65.662606330681967</v>
      </c>
      <c r="AV28" s="35">
        <f t="shared" si="189"/>
        <v>0.84509681295835326</v>
      </c>
      <c r="AW28" s="38">
        <f t="shared" si="86"/>
        <v>29.051361072492103</v>
      </c>
      <c r="AX28" s="38">
        <f t="shared" si="47"/>
        <v>0.32817508153432456</v>
      </c>
      <c r="AY28" s="37">
        <f>AY27*0.22</f>
        <v>32.505353749875589</v>
      </c>
      <c r="AZ28" s="37">
        <f t="shared" si="49"/>
        <v>0.45894980141866387</v>
      </c>
      <c r="BA28" s="37">
        <f t="shared" si="190"/>
        <v>4.1058915083142686</v>
      </c>
      <c r="BB28" s="37">
        <f t="shared" si="76"/>
        <v>5.7971930005364859E-2</v>
      </c>
      <c r="BC28" s="55">
        <f t="shared" si="88"/>
        <v>0</v>
      </c>
      <c r="BD28" s="54"/>
      <c r="BE28" s="33">
        <f t="shared" ref="BE28:BE30" si="195">BG28+BI28+BK28</f>
        <v>27.83935517259221</v>
      </c>
      <c r="BF28" s="33">
        <f t="shared" ref="BF28:BF30" si="196">BH28+BJ28+BL28</f>
        <v>0.62976980248711523</v>
      </c>
      <c r="BG28" s="34">
        <v>6.0502482843178695</v>
      </c>
      <c r="BH28" s="34">
        <f t="shared" si="124"/>
        <v>0.11284812281247518</v>
      </c>
      <c r="BI28" s="34">
        <v>19.345494049776182</v>
      </c>
      <c r="BJ28" s="34">
        <f t="shared" si="125"/>
        <v>0.45894975547288486</v>
      </c>
      <c r="BK28" s="34">
        <v>2.4436128384981579</v>
      </c>
      <c r="BL28" s="34">
        <f t="shared" si="126"/>
        <v>5.7971924201755232E-2</v>
      </c>
      <c r="BM28" s="35">
        <f t="shared" si="191"/>
        <v>27.839355081486783</v>
      </c>
      <c r="BN28" s="35">
        <f t="shared" ref="BN28:BN47" si="197">BP28+BR28+BT28</f>
        <v>0.62976980032574303</v>
      </c>
      <c r="BO28" s="38">
        <f t="shared" si="87"/>
        <v>6.0502482843178695</v>
      </c>
      <c r="BP28" s="38">
        <f t="shared" si="54"/>
        <v>0.11284812281247518</v>
      </c>
      <c r="BQ28" s="37">
        <f>BQ27*0.22</f>
        <v>19.345493958670755</v>
      </c>
      <c r="BR28" s="37">
        <f t="shared" si="56"/>
        <v>0.45894975331151261</v>
      </c>
      <c r="BS28" s="162">
        <f t="shared" ref="BS28:BS30" si="198">BK28</f>
        <v>2.4436128384981579</v>
      </c>
      <c r="BT28" s="162">
        <f t="shared" si="79"/>
        <v>5.7971924201755232E-2</v>
      </c>
      <c r="BU28" s="77">
        <f t="shared" si="90"/>
        <v>-3.4320035702251062E-9</v>
      </c>
      <c r="BV28" s="54"/>
      <c r="BW28" s="33">
        <f t="shared" ref="BW28:BW30" si="199">BY28+CA28+CC28</f>
        <v>0.17198476187070635</v>
      </c>
      <c r="BX28" s="33">
        <f t="shared" ref="BX28:BX30" si="200">BZ28+CB28+CD28</f>
        <v>0.51692092774700593</v>
      </c>
      <c r="BY28" s="34"/>
      <c r="BZ28" s="34">
        <f t="shared" si="130"/>
        <v>0</v>
      </c>
      <c r="CA28" s="34">
        <v>0.15269695102612929</v>
      </c>
      <c r="CB28" s="34">
        <f t="shared" si="131"/>
        <v>0.45894908787270983</v>
      </c>
      <c r="CC28" s="34">
        <v>1.928781084457706E-2</v>
      </c>
      <c r="CD28" s="34">
        <f t="shared" si="132"/>
        <v>5.7971839874296112E-2</v>
      </c>
      <c r="CE28" s="35">
        <f t="shared" ref="CE28:CE29" si="201">CG28+CI28+CK28</f>
        <v>0.17198476115159728</v>
      </c>
      <c r="CF28" s="35">
        <f t="shared" si="59"/>
        <v>0.51692092558563696</v>
      </c>
      <c r="CG28" s="38">
        <f>CG27*0.22</f>
        <v>0</v>
      </c>
      <c r="CH28" s="38">
        <f t="shared" si="18"/>
        <v>0</v>
      </c>
      <c r="CI28" s="37">
        <f>CI27*0.22</f>
        <v>0.15269695030702021</v>
      </c>
      <c r="CJ28" s="37">
        <f t="shared" si="62"/>
        <v>0.45894908571134085</v>
      </c>
      <c r="CK28" s="162">
        <f t="shared" si="133"/>
        <v>1.928781084457706E-2</v>
      </c>
      <c r="CL28" s="162">
        <f t="shared" si="82"/>
        <v>5.7971839874296112E-2</v>
      </c>
      <c r="CM28" s="77">
        <f t="shared" si="91"/>
        <v>-4.1812371343041832E-9</v>
      </c>
    </row>
    <row r="29" spans="1:95" ht="15.75" x14ac:dyDescent="0.25">
      <c r="A29" s="75" t="s">
        <v>17</v>
      </c>
      <c r="B29" s="48" t="s">
        <v>29</v>
      </c>
      <c r="C29" s="49">
        <f>U29+AM29+BE29+BW29</f>
        <v>17.022454418847119</v>
      </c>
      <c r="D29" s="49">
        <f t="shared" si="19"/>
        <v>3.1851656968938893E-2</v>
      </c>
      <c r="E29" s="119">
        <f>W29+AO29+BG29+BY29</f>
        <v>5.7472050544716389</v>
      </c>
      <c r="F29" s="119">
        <f t="shared" si="111"/>
        <v>8.8599014305840926E-3</v>
      </c>
      <c r="G29" s="119">
        <f>Y29+AQ29+BI29+CA29</f>
        <v>10.010748517905114</v>
      </c>
      <c r="H29" s="119">
        <f t="shared" si="112"/>
        <v>2.041326761311683E-2</v>
      </c>
      <c r="I29" s="119">
        <f>AA29+AS29+BK29+CC29</f>
        <v>1.2645008464703624</v>
      </c>
      <c r="J29" s="119">
        <f t="shared" si="113"/>
        <v>2.5784879252379726E-3</v>
      </c>
      <c r="K29" s="35">
        <f t="shared" si="182"/>
        <v>17.022454418847115</v>
      </c>
      <c r="L29" s="35">
        <f t="shared" si="183"/>
        <v>3.1851656968938893E-2</v>
      </c>
      <c r="M29" s="38">
        <f>AE29+AW29+BO29+CG29</f>
        <v>5.7472050544716389</v>
      </c>
      <c r="N29" s="38">
        <f t="shared" si="134"/>
        <v>8.8599014305840926E-3</v>
      </c>
      <c r="O29" s="37">
        <f>AG29+AY29+BQ29+CI29</f>
        <v>10.010748517905114</v>
      </c>
      <c r="P29" s="37">
        <f t="shared" si="116"/>
        <v>2.041326761311683E-2</v>
      </c>
      <c r="Q29" s="37">
        <f t="shared" si="83"/>
        <v>1.2645008464703624</v>
      </c>
      <c r="R29" s="37">
        <f t="shared" si="84"/>
        <v>2.5784879252379726E-3</v>
      </c>
      <c r="S29" s="63">
        <f t="shared" si="145"/>
        <v>0</v>
      </c>
      <c r="T29" s="56"/>
      <c r="U29" s="33">
        <f>W29+Y29+AA29</f>
        <v>12.856004558545569</v>
      </c>
      <c r="V29" s="33">
        <f t="shared" ref="V29:V36" si="202">X29+Z29+AB29</f>
        <v>3.1262583759190166E-2</v>
      </c>
      <c r="W29" s="39">
        <v>4.1859481480042691</v>
      </c>
      <c r="X29" s="39">
        <f t="shared" si="117"/>
        <v>8.2708279365399304E-3</v>
      </c>
      <c r="Y29" s="39">
        <v>7.6977237094381064</v>
      </c>
      <c r="Z29" s="39">
        <f t="shared" si="118"/>
        <v>2.0413267865528991E-2</v>
      </c>
      <c r="AA29" s="39">
        <v>0.97233270110319281</v>
      </c>
      <c r="AB29" s="39">
        <f t="shared" si="119"/>
        <v>2.578487957121242E-3</v>
      </c>
      <c r="AC29" s="35">
        <f t="shared" si="70"/>
        <v>12.856004558545569</v>
      </c>
      <c r="AD29" s="35">
        <f t="shared" si="71"/>
        <v>3.1262583759190166E-2</v>
      </c>
      <c r="AE29" s="38">
        <f t="shared" si="120"/>
        <v>4.1859481480042691</v>
      </c>
      <c r="AF29" s="38">
        <f t="shared" si="7"/>
        <v>8.2708279365399304E-3</v>
      </c>
      <c r="AG29" s="37">
        <f t="shared" ref="AG29:AG36" si="203">Y29</f>
        <v>7.6977237094381064</v>
      </c>
      <c r="AH29" s="37">
        <f t="shared" si="40"/>
        <v>2.0413267865528991E-2</v>
      </c>
      <c r="AI29" s="37">
        <f t="shared" si="184"/>
        <v>0.97233270110319281</v>
      </c>
      <c r="AJ29" s="37">
        <f t="shared" si="73"/>
        <v>2.578487957121242E-3</v>
      </c>
      <c r="AK29" s="63">
        <f t="shared" si="9"/>
        <v>0</v>
      </c>
      <c r="AL29" s="56"/>
      <c r="AM29" s="33">
        <f t="shared" si="193"/>
        <v>2.9205554818966259</v>
      </c>
      <c r="AN29" s="33">
        <f t="shared" si="194"/>
        <v>3.7588397228539495E-2</v>
      </c>
      <c r="AO29" s="39">
        <v>1.2921526661542109</v>
      </c>
      <c r="AP29" s="39">
        <f t="shared" si="185"/>
        <v>1.4596641634511092E-2</v>
      </c>
      <c r="AQ29" s="39">
        <v>1.44578009296638</v>
      </c>
      <c r="AR29" s="39">
        <f t="shared" si="186"/>
        <v>2.0413267662546732E-2</v>
      </c>
      <c r="AS29" s="39">
        <v>0.18262272277603481</v>
      </c>
      <c r="AT29" s="39">
        <f t="shared" si="187"/>
        <v>2.5784879314816769E-3</v>
      </c>
      <c r="AU29" s="35">
        <f t="shared" si="188"/>
        <v>2.9205554818966259</v>
      </c>
      <c r="AV29" s="35">
        <f t="shared" si="189"/>
        <v>3.7588397228539495E-2</v>
      </c>
      <c r="AW29" s="38">
        <f t="shared" si="86"/>
        <v>1.2921526661542109</v>
      </c>
      <c r="AX29" s="38">
        <f t="shared" si="47"/>
        <v>1.4596641634511092E-2</v>
      </c>
      <c r="AY29" s="37">
        <f t="shared" si="48"/>
        <v>1.44578009296638</v>
      </c>
      <c r="AZ29" s="37">
        <f t="shared" si="49"/>
        <v>2.0413267662546732E-2</v>
      </c>
      <c r="BA29" s="37">
        <f t="shared" si="190"/>
        <v>0.18262272277603481</v>
      </c>
      <c r="BB29" s="37">
        <f t="shared" si="76"/>
        <v>2.5784879314816769E-3</v>
      </c>
      <c r="BC29" s="63">
        <f t="shared" si="88"/>
        <v>0</v>
      </c>
      <c r="BD29" s="54"/>
      <c r="BE29" s="33">
        <f t="shared" si="195"/>
        <v>1.2382448033303486</v>
      </c>
      <c r="BF29" s="33">
        <f t="shared" si="196"/>
        <v>2.8011036184189833E-2</v>
      </c>
      <c r="BG29" s="39">
        <v>0.26910424031315922</v>
      </c>
      <c r="BH29" s="39">
        <f t="shared" si="124"/>
        <v>5.0192830001588983E-3</v>
      </c>
      <c r="BI29" s="39">
        <v>0.86045302780790689</v>
      </c>
      <c r="BJ29" s="39">
        <f t="shared" si="125"/>
        <v>2.0413265522826549E-2</v>
      </c>
      <c r="BK29" s="39">
        <v>0.10868753520928248</v>
      </c>
      <c r="BL29" s="39">
        <f t="shared" si="126"/>
        <v>2.5784876612043863E-3</v>
      </c>
      <c r="BM29" s="35">
        <f t="shared" si="191"/>
        <v>1.2382448033303486</v>
      </c>
      <c r="BN29" s="35">
        <f t="shared" si="197"/>
        <v>2.8011036184189833E-2</v>
      </c>
      <c r="BO29" s="38">
        <f t="shared" si="87"/>
        <v>0.26910424031315922</v>
      </c>
      <c r="BP29" s="38">
        <f t="shared" si="54"/>
        <v>5.0192830001588983E-3</v>
      </c>
      <c r="BQ29" s="37">
        <f t="shared" si="55"/>
        <v>0.86045302780790689</v>
      </c>
      <c r="BR29" s="37">
        <f t="shared" si="56"/>
        <v>2.0413265522826549E-2</v>
      </c>
      <c r="BS29" s="162">
        <f t="shared" si="198"/>
        <v>0.10868753520928248</v>
      </c>
      <c r="BT29" s="162">
        <f>BS29/BT$50</f>
        <v>2.5784876612043863E-3</v>
      </c>
      <c r="BU29" s="83">
        <f t="shared" si="90"/>
        <v>0</v>
      </c>
      <c r="BV29" s="54"/>
      <c r="BW29" s="33">
        <f t="shared" si="199"/>
        <v>7.6495750745731545E-3</v>
      </c>
      <c r="BX29" s="33">
        <f t="shared" si="200"/>
        <v>2.2991719739632575E-2</v>
      </c>
      <c r="BY29" s="39"/>
      <c r="BZ29" s="39">
        <f t="shared" si="130"/>
        <v>0</v>
      </c>
      <c r="CA29" s="39">
        <v>6.7916876927208141E-3</v>
      </c>
      <c r="CB29" s="39">
        <f t="shared" si="131"/>
        <v>2.0413235829162976E-2</v>
      </c>
      <c r="CC29" s="39">
        <v>8.5788738185234011E-4</v>
      </c>
      <c r="CD29" s="39">
        <f t="shared" si="132"/>
        <v>2.5784839104695985E-3</v>
      </c>
      <c r="CE29" s="35">
        <f t="shared" si="201"/>
        <v>7.6495750745731545E-3</v>
      </c>
      <c r="CF29" s="35">
        <f t="shared" si="59"/>
        <v>2.2991719739632575E-2</v>
      </c>
      <c r="CG29" s="38">
        <f t="shared" ref="CG29:CG36" si="204">BY29</f>
        <v>0</v>
      </c>
      <c r="CH29" s="38">
        <f t="shared" si="18"/>
        <v>0</v>
      </c>
      <c r="CI29" s="37">
        <f t="shared" ref="CI29:CI36" si="205">CA29</f>
        <v>6.7916876927208141E-3</v>
      </c>
      <c r="CJ29" s="37">
        <f t="shared" si="62"/>
        <v>2.0413235829162976E-2</v>
      </c>
      <c r="CK29" s="162">
        <f t="shared" si="133"/>
        <v>8.5788738185234011E-4</v>
      </c>
      <c r="CL29" s="162">
        <f t="shared" si="82"/>
        <v>2.5784839104695985E-3</v>
      </c>
      <c r="CM29" s="83">
        <f t="shared" si="91"/>
        <v>0</v>
      </c>
    </row>
    <row r="30" spans="1:95" ht="15.75" x14ac:dyDescent="0.25">
      <c r="A30" s="75" t="s">
        <v>90</v>
      </c>
      <c r="B30" s="48" t="s">
        <v>10</v>
      </c>
      <c r="C30" s="49">
        <f>U30+AM30+BE30+BW30</f>
        <v>557.95107658169331</v>
      </c>
      <c r="D30" s="49">
        <f t="shared" si="19"/>
        <v>1.0440131520422782</v>
      </c>
      <c r="E30" s="119">
        <f>W30+AO30+BG30+BY30</f>
        <v>188.37819596620648</v>
      </c>
      <c r="F30" s="119">
        <f t="shared" si="111"/>
        <v>0.29040415856282364</v>
      </c>
      <c r="G30" s="119">
        <f>Y30+AQ30+BI30+CA30</f>
        <v>328.12588416613994</v>
      </c>
      <c r="H30" s="119">
        <f t="shared" si="112"/>
        <v>0.66909297264772982</v>
      </c>
      <c r="I30" s="119">
        <f>AA30+AS30+BK30+CC30</f>
        <v>41.446996449347075</v>
      </c>
      <c r="J30" s="119">
        <f t="shared" si="113"/>
        <v>8.4516020831724617E-2</v>
      </c>
      <c r="K30" s="35">
        <f t="shared" si="182"/>
        <v>557.95107658169354</v>
      </c>
      <c r="L30" s="35">
        <f t="shared" si="183"/>
        <v>1.0440131520422782</v>
      </c>
      <c r="M30" s="38">
        <f>AE30+AW30+BO30+CG30</f>
        <v>188.37819596620648</v>
      </c>
      <c r="N30" s="38">
        <f t="shared" si="134"/>
        <v>0.29040415856282364</v>
      </c>
      <c r="O30" s="37">
        <f>AG30+AY30+BQ30+CI30</f>
        <v>328.12588416613994</v>
      </c>
      <c r="P30" s="37">
        <f t="shared" si="116"/>
        <v>0.66909297264772982</v>
      </c>
      <c r="Q30" s="37">
        <f t="shared" si="83"/>
        <v>41.446996449347075</v>
      </c>
      <c r="R30" s="37">
        <f t="shared" si="84"/>
        <v>8.4516020831724617E-2</v>
      </c>
      <c r="S30" s="57">
        <f t="shared" si="145"/>
        <v>0</v>
      </c>
      <c r="T30" s="58"/>
      <c r="U30" s="33">
        <f t="shared" si="192"/>
        <v>421.38585935992751</v>
      </c>
      <c r="V30" s="33">
        <f t="shared" si="202"/>
        <v>1.0247048887225014</v>
      </c>
      <c r="W30" s="34">
        <v>137.20431984858433</v>
      </c>
      <c r="X30" s="34">
        <f t="shared" si="117"/>
        <v>0.27109588592459416</v>
      </c>
      <c r="Y30" s="34">
        <v>252.31104284643436</v>
      </c>
      <c r="Z30" s="39">
        <f t="shared" si="118"/>
        <v>0.66909298092113334</v>
      </c>
      <c r="AA30" s="34">
        <v>31.870496664908835</v>
      </c>
      <c r="AB30" s="39">
        <f t="shared" si="119"/>
        <v>8.4516021876773928E-2</v>
      </c>
      <c r="AC30" s="35">
        <f t="shared" si="70"/>
        <v>421.38585935992751</v>
      </c>
      <c r="AD30" s="35">
        <f t="shared" si="71"/>
        <v>1.0247048887225014</v>
      </c>
      <c r="AE30" s="38">
        <f t="shared" si="120"/>
        <v>137.20431984858433</v>
      </c>
      <c r="AF30" s="38">
        <f t="shared" si="7"/>
        <v>0.27109588592459416</v>
      </c>
      <c r="AG30" s="37">
        <f t="shared" si="203"/>
        <v>252.31104284643436</v>
      </c>
      <c r="AH30" s="37">
        <f t="shared" si="40"/>
        <v>0.66909298092113334</v>
      </c>
      <c r="AI30" s="37">
        <f t="shared" si="184"/>
        <v>31.870496664908835</v>
      </c>
      <c r="AJ30" s="37">
        <f t="shared" si="73"/>
        <v>8.4516021876773928E-2</v>
      </c>
      <c r="AK30" s="57">
        <f t="shared" si="9"/>
        <v>0</v>
      </c>
      <c r="AL30" s="58"/>
      <c r="AM30" s="33">
        <f t="shared" si="193"/>
        <v>95.728091601660594</v>
      </c>
      <c r="AN30" s="33">
        <f t="shared" si="194"/>
        <v>1.23204833968352</v>
      </c>
      <c r="AO30" s="34">
        <v>42.353350168646791</v>
      </c>
      <c r="AP30" s="34">
        <f t="shared" si="185"/>
        <v>0.47843934437923186</v>
      </c>
      <c r="AQ30" s="34">
        <v>47.388851139941693</v>
      </c>
      <c r="AR30" s="39">
        <f t="shared" si="186"/>
        <v>0.66909297426791137</v>
      </c>
      <c r="AS30" s="34">
        <v>5.985890293072111</v>
      </c>
      <c r="AT30" s="39">
        <f t="shared" si="187"/>
        <v>8.4516021036376746E-2</v>
      </c>
      <c r="AU30" s="35">
        <f t="shared" si="188"/>
        <v>95.728091601660594</v>
      </c>
      <c r="AV30" s="35">
        <f t="shared" si="189"/>
        <v>1.23204833968352</v>
      </c>
      <c r="AW30" s="38">
        <f t="shared" si="86"/>
        <v>42.353350168646791</v>
      </c>
      <c r="AX30" s="38">
        <f t="shared" si="47"/>
        <v>0.47843934437923186</v>
      </c>
      <c r="AY30" s="37">
        <f t="shared" si="48"/>
        <v>47.388851139941693</v>
      </c>
      <c r="AZ30" s="37">
        <f t="shared" si="49"/>
        <v>0.66909297426791137</v>
      </c>
      <c r="BA30" s="37">
        <f t="shared" si="190"/>
        <v>5.985890293072111</v>
      </c>
      <c r="BB30" s="37">
        <f t="shared" si="76"/>
        <v>8.4516021036376746E-2</v>
      </c>
      <c r="BC30" s="57">
        <f t="shared" si="88"/>
        <v>0</v>
      </c>
      <c r="BD30" s="54"/>
      <c r="BE30" s="33">
        <f t="shared" si="195"/>
        <v>40.586392762282507</v>
      </c>
      <c r="BF30" s="33">
        <f t="shared" si="196"/>
        <v>0.91812775070995056</v>
      </c>
      <c r="BG30" s="34">
        <v>8.8205259489753569</v>
      </c>
      <c r="BH30" s="34">
        <f t="shared" si="124"/>
        <v>0.16451883439901155</v>
      </c>
      <c r="BI30" s="34">
        <v>28.203376603449474</v>
      </c>
      <c r="BJ30" s="39">
        <f t="shared" si="125"/>
        <v>0.66909290413353761</v>
      </c>
      <c r="BK30" s="34">
        <v>3.5624902098576809</v>
      </c>
      <c r="BL30" s="39">
        <f t="shared" si="126"/>
        <v>8.4516012177401345E-2</v>
      </c>
      <c r="BM30" s="35">
        <f t="shared" si="191"/>
        <v>40.586392762282507</v>
      </c>
      <c r="BN30" s="35">
        <f t="shared" si="197"/>
        <v>0.91812775070995056</v>
      </c>
      <c r="BO30" s="38">
        <f t="shared" si="87"/>
        <v>8.8205259489753569</v>
      </c>
      <c r="BP30" s="38">
        <f t="shared" si="54"/>
        <v>0.16451883439901155</v>
      </c>
      <c r="BQ30" s="37">
        <f t="shared" si="55"/>
        <v>28.203376603449474</v>
      </c>
      <c r="BR30" s="37">
        <f t="shared" si="56"/>
        <v>0.66909290413353761</v>
      </c>
      <c r="BS30" s="162">
        <f t="shared" si="198"/>
        <v>3.5624902098576809</v>
      </c>
      <c r="BT30" s="162">
        <f t="shared" si="79"/>
        <v>8.4516012177401345E-2</v>
      </c>
      <c r="BU30" s="78">
        <f t="shared" si="90"/>
        <v>0</v>
      </c>
      <c r="BV30" s="54"/>
      <c r="BW30" s="33">
        <f t="shared" si="199"/>
        <v>0.25073285782278726</v>
      </c>
      <c r="BX30" s="33">
        <f t="shared" si="200"/>
        <v>0.75360782009193372</v>
      </c>
      <c r="BY30" s="34"/>
      <c r="BZ30" s="34">
        <f t="shared" si="130"/>
        <v>0</v>
      </c>
      <c r="CA30" s="34">
        <v>0.22261357631433715</v>
      </c>
      <c r="CB30" s="39">
        <f t="shared" si="131"/>
        <v>0.66909193085370788</v>
      </c>
      <c r="CC30" s="34">
        <v>2.8119281508450132E-2</v>
      </c>
      <c r="CD30" s="39">
        <f t="shared" si="132"/>
        <v>8.451588923822588E-2</v>
      </c>
      <c r="CE30" s="35">
        <f>CG30+CI30+CK30</f>
        <v>0.25073285782278726</v>
      </c>
      <c r="CF30" s="35">
        <f t="shared" si="59"/>
        <v>0.75360782009193372</v>
      </c>
      <c r="CG30" s="38">
        <f t="shared" si="204"/>
        <v>0</v>
      </c>
      <c r="CH30" s="38">
        <f t="shared" si="18"/>
        <v>0</v>
      </c>
      <c r="CI30" s="37">
        <f t="shared" si="205"/>
        <v>0.22261357631433715</v>
      </c>
      <c r="CJ30" s="37">
        <f t="shared" si="62"/>
        <v>0.66909193085370788</v>
      </c>
      <c r="CK30" s="162">
        <f t="shared" si="133"/>
        <v>2.8119281508450132E-2</v>
      </c>
      <c r="CL30" s="162">
        <f t="shared" si="82"/>
        <v>8.451588923822588E-2</v>
      </c>
      <c r="CM30" s="78">
        <f t="shared" si="91"/>
        <v>0</v>
      </c>
    </row>
    <row r="31" spans="1:95" ht="15.75" hidden="1" x14ac:dyDescent="0.25">
      <c r="A31" s="79">
        <v>3</v>
      </c>
      <c r="B31" s="117" t="s">
        <v>16</v>
      </c>
      <c r="C31" s="49">
        <f>U31+AM31+BE31+BW31</f>
        <v>0</v>
      </c>
      <c r="D31" s="49">
        <f t="shared" si="19"/>
        <v>0</v>
      </c>
      <c r="E31" s="119">
        <f>W31+AO31+BG31+BY31</f>
        <v>0</v>
      </c>
      <c r="F31" s="119">
        <f t="shared" si="111"/>
        <v>0</v>
      </c>
      <c r="G31" s="119">
        <f>Y31+AQ31+BI31+CA31</f>
        <v>0</v>
      </c>
      <c r="H31" s="119">
        <f t="shared" si="112"/>
        <v>0</v>
      </c>
      <c r="I31" s="119">
        <f>AA31+AS31+BK31+CC31</f>
        <v>0</v>
      </c>
      <c r="J31" s="119">
        <f t="shared" si="113"/>
        <v>0</v>
      </c>
      <c r="K31" s="35">
        <f t="shared" ref="K31:K36" si="206">M31+O31</f>
        <v>0</v>
      </c>
      <c r="L31" s="35">
        <f t="shared" ref="L31:L36" si="207">N31+P31</f>
        <v>0</v>
      </c>
      <c r="M31" s="38">
        <f>AE31+AW31+BO31+CG31</f>
        <v>0</v>
      </c>
      <c r="N31" s="38">
        <f t="shared" si="134"/>
        <v>0</v>
      </c>
      <c r="O31" s="37">
        <f>AG31+AY31+BQ31+CI31</f>
        <v>0</v>
      </c>
      <c r="P31" s="37">
        <f t="shared" si="116"/>
        <v>0</v>
      </c>
      <c r="Q31" s="37">
        <f t="shared" si="83"/>
        <v>0</v>
      </c>
      <c r="R31" s="37">
        <f t="shared" si="84"/>
        <v>0</v>
      </c>
      <c r="S31" s="55">
        <f t="shared" si="145"/>
        <v>0</v>
      </c>
      <c r="T31" s="56"/>
      <c r="U31" s="33">
        <f t="shared" ref="U31:U36" si="208">W31+Y31</f>
        <v>0</v>
      </c>
      <c r="V31" s="33">
        <f t="shared" si="202"/>
        <v>0</v>
      </c>
      <c r="W31" s="34"/>
      <c r="X31" s="34">
        <f t="shared" si="117"/>
        <v>0</v>
      </c>
      <c r="Y31" s="34"/>
      <c r="Z31" s="34">
        <f t="shared" si="118"/>
        <v>0</v>
      </c>
      <c r="AA31" s="34"/>
      <c r="AB31" s="34">
        <f t="shared" si="119"/>
        <v>0</v>
      </c>
      <c r="AC31" s="35">
        <f t="shared" ref="AC31:AC36" si="209">AE31+AG31</f>
        <v>0</v>
      </c>
      <c r="AD31" s="35">
        <f t="shared" ref="AD31:AD36" si="210">AF31+AH31</f>
        <v>0</v>
      </c>
      <c r="AE31" s="38">
        <f t="shared" ref="AE31:AE36" si="211">W31</f>
        <v>0</v>
      </c>
      <c r="AF31" s="38">
        <f t="shared" si="7"/>
        <v>0</v>
      </c>
      <c r="AG31" s="37">
        <f t="shared" si="203"/>
        <v>0</v>
      </c>
      <c r="AH31" s="37">
        <f t="shared" si="40"/>
        <v>0</v>
      </c>
      <c r="AI31" s="37"/>
      <c r="AJ31" s="37"/>
      <c r="AK31" s="55" t="str">
        <f t="shared" si="9"/>
        <v/>
      </c>
      <c r="AL31" s="56"/>
      <c r="AM31" s="33">
        <f t="shared" ref="AM31:AM36" si="212">AO31+AQ31</f>
        <v>0</v>
      </c>
      <c r="AN31" s="33">
        <f t="shared" ref="AN31:AN36" si="213">AP31+AR31</f>
        <v>0</v>
      </c>
      <c r="AO31" s="34"/>
      <c r="AP31" s="34">
        <f t="shared" si="185"/>
        <v>0</v>
      </c>
      <c r="AQ31" s="34"/>
      <c r="AR31" s="34">
        <f t="shared" si="186"/>
        <v>0</v>
      </c>
      <c r="AS31" s="34"/>
      <c r="AT31" s="34">
        <f t="shared" si="187"/>
        <v>0</v>
      </c>
      <c r="AU31" s="35">
        <f t="shared" ref="AU31:AU47" si="214">AW31+AY31</f>
        <v>0</v>
      </c>
      <c r="AV31" s="35">
        <f t="shared" si="46"/>
        <v>0</v>
      </c>
      <c r="AW31" s="38">
        <f t="shared" ref="AW31:AW47" si="215">AO31</f>
        <v>0</v>
      </c>
      <c r="AX31" s="38">
        <f t="shared" si="47"/>
        <v>0</v>
      </c>
      <c r="AY31" s="37">
        <f t="shared" si="48"/>
        <v>0</v>
      </c>
      <c r="AZ31" s="37">
        <f t="shared" si="49"/>
        <v>0</v>
      </c>
      <c r="BA31" s="37"/>
      <c r="BB31" s="37"/>
      <c r="BC31" s="55" t="str">
        <f t="shared" si="88"/>
        <v/>
      </c>
      <c r="BD31" s="54"/>
      <c r="BE31" s="33">
        <f t="shared" ref="BE31:BE36" si="216">BG31+BI31</f>
        <v>0</v>
      </c>
      <c r="BF31" s="33">
        <f t="shared" ref="BF31:BF36" si="217">BH31+BJ31</f>
        <v>0</v>
      </c>
      <c r="BG31" s="34"/>
      <c r="BH31" s="34">
        <f t="shared" si="124"/>
        <v>0</v>
      </c>
      <c r="BI31" s="34"/>
      <c r="BJ31" s="34">
        <f t="shared" si="125"/>
        <v>0</v>
      </c>
      <c r="BK31" s="34"/>
      <c r="BL31" s="34">
        <f t="shared" si="126"/>
        <v>0</v>
      </c>
      <c r="BM31" s="35">
        <f t="shared" ref="BM31:BM47" si="218">BO31+BQ31</f>
        <v>0</v>
      </c>
      <c r="BN31" s="35">
        <f t="shared" si="197"/>
        <v>0</v>
      </c>
      <c r="BO31" s="38">
        <f t="shared" ref="BO31:BO47" si="219">BG31</f>
        <v>0</v>
      </c>
      <c r="BP31" s="38">
        <f t="shared" si="54"/>
        <v>0</v>
      </c>
      <c r="BQ31" s="37">
        <f t="shared" si="55"/>
        <v>0</v>
      </c>
      <c r="BR31" s="37">
        <f t="shared" si="56"/>
        <v>0</v>
      </c>
      <c r="BS31" s="162"/>
      <c r="BT31" s="162">
        <f t="shared" si="79"/>
        <v>0</v>
      </c>
      <c r="BU31" s="77" t="str">
        <f t="shared" si="90"/>
        <v/>
      </c>
      <c r="BV31" s="54"/>
      <c r="BW31" s="33">
        <f t="shared" ref="BW31:BW36" si="220">BY31+CA31</f>
        <v>0</v>
      </c>
      <c r="BX31" s="33">
        <f t="shared" ref="BX31:BX36" si="221">BZ31+CB31</f>
        <v>0</v>
      </c>
      <c r="BY31" s="34"/>
      <c r="BZ31" s="34">
        <f t="shared" si="130"/>
        <v>0</v>
      </c>
      <c r="CA31" s="34"/>
      <c r="CB31" s="34">
        <f t="shared" si="131"/>
        <v>0</v>
      </c>
      <c r="CC31" s="34"/>
      <c r="CD31" s="34">
        <f t="shared" si="132"/>
        <v>0</v>
      </c>
      <c r="CE31" s="35">
        <f t="shared" si="30"/>
        <v>0</v>
      </c>
      <c r="CF31" s="35">
        <f t="shared" ref="CF31:CF47" si="222">CH31+CJ31</f>
        <v>0</v>
      </c>
      <c r="CG31" s="38">
        <f t="shared" si="204"/>
        <v>0</v>
      </c>
      <c r="CH31" s="38">
        <f t="shared" si="18"/>
        <v>0</v>
      </c>
      <c r="CI31" s="37">
        <f t="shared" si="205"/>
        <v>0</v>
      </c>
      <c r="CJ31" s="37">
        <f t="shared" si="62"/>
        <v>0</v>
      </c>
      <c r="CK31" s="162"/>
      <c r="CL31" s="162">
        <f t="shared" si="82"/>
        <v>0</v>
      </c>
      <c r="CM31" s="77" t="str">
        <f t="shared" si="91"/>
        <v/>
      </c>
    </row>
    <row r="32" spans="1:95" ht="15.6" hidden="1" customHeight="1" x14ac:dyDescent="0.25">
      <c r="A32" s="75" t="s">
        <v>15</v>
      </c>
      <c r="B32" s="48" t="s">
        <v>14</v>
      </c>
      <c r="C32" s="49"/>
      <c r="D32" s="49">
        <f t="shared" si="19"/>
        <v>0</v>
      </c>
      <c r="E32" s="119"/>
      <c r="F32" s="119"/>
      <c r="G32" s="119"/>
      <c r="H32" s="119"/>
      <c r="I32" s="119"/>
      <c r="J32" s="119"/>
      <c r="K32" s="40">
        <f t="shared" si="206"/>
        <v>0</v>
      </c>
      <c r="L32" s="40">
        <f t="shared" si="207"/>
        <v>0</v>
      </c>
      <c r="M32" s="41"/>
      <c r="N32" s="41">
        <f t="shared" si="134"/>
        <v>0</v>
      </c>
      <c r="O32" s="42"/>
      <c r="P32" s="42">
        <f t="shared" si="116"/>
        <v>0</v>
      </c>
      <c r="Q32" s="37">
        <f t="shared" si="83"/>
        <v>0</v>
      </c>
      <c r="R32" s="37">
        <f t="shared" si="84"/>
        <v>0</v>
      </c>
      <c r="S32" s="55">
        <f t="shared" si="145"/>
        <v>0</v>
      </c>
      <c r="T32" s="56"/>
      <c r="U32" s="33">
        <f t="shared" si="208"/>
        <v>0</v>
      </c>
      <c r="V32" s="33">
        <f t="shared" si="202"/>
        <v>0</v>
      </c>
      <c r="W32" s="34"/>
      <c r="X32" s="34">
        <f t="shared" si="117"/>
        <v>0</v>
      </c>
      <c r="Y32" s="34"/>
      <c r="Z32" s="34">
        <f t="shared" si="118"/>
        <v>0</v>
      </c>
      <c r="AA32" s="34"/>
      <c r="AB32" s="34">
        <f t="shared" si="119"/>
        <v>0</v>
      </c>
      <c r="AC32" s="40">
        <f t="shared" si="209"/>
        <v>0</v>
      </c>
      <c r="AD32" s="40">
        <f t="shared" si="210"/>
        <v>0</v>
      </c>
      <c r="AE32" s="41">
        <f t="shared" si="211"/>
        <v>0</v>
      </c>
      <c r="AF32" s="41">
        <f t="shared" si="7"/>
        <v>0</v>
      </c>
      <c r="AG32" s="42">
        <f t="shared" si="203"/>
        <v>0</v>
      </c>
      <c r="AH32" s="42">
        <f t="shared" si="40"/>
        <v>0</v>
      </c>
      <c r="AI32" s="42"/>
      <c r="AJ32" s="42"/>
      <c r="AK32" s="55" t="str">
        <f t="shared" si="9"/>
        <v/>
      </c>
      <c r="AL32" s="56"/>
      <c r="AM32" s="33">
        <f t="shared" si="212"/>
        <v>0</v>
      </c>
      <c r="AN32" s="33">
        <f t="shared" si="213"/>
        <v>0</v>
      </c>
      <c r="AO32" s="34"/>
      <c r="AP32" s="34">
        <f t="shared" si="185"/>
        <v>0</v>
      </c>
      <c r="AQ32" s="34"/>
      <c r="AR32" s="34">
        <f t="shared" si="186"/>
        <v>0</v>
      </c>
      <c r="AS32" s="34"/>
      <c r="AT32" s="34">
        <f t="shared" si="187"/>
        <v>0</v>
      </c>
      <c r="AU32" s="40">
        <f t="shared" si="214"/>
        <v>0</v>
      </c>
      <c r="AV32" s="40">
        <f t="shared" si="46"/>
        <v>0</v>
      </c>
      <c r="AW32" s="41">
        <f t="shared" si="215"/>
        <v>0</v>
      </c>
      <c r="AX32" s="41">
        <f t="shared" si="47"/>
        <v>0</v>
      </c>
      <c r="AY32" s="42">
        <f t="shared" si="48"/>
        <v>0</v>
      </c>
      <c r="AZ32" s="42">
        <f t="shared" si="49"/>
        <v>0</v>
      </c>
      <c r="BA32" s="42"/>
      <c r="BB32" s="42"/>
      <c r="BC32" s="55" t="str">
        <f t="shared" si="88"/>
        <v/>
      </c>
      <c r="BD32" s="54"/>
      <c r="BE32" s="33">
        <f t="shared" si="216"/>
        <v>0</v>
      </c>
      <c r="BF32" s="33">
        <f t="shared" si="217"/>
        <v>0</v>
      </c>
      <c r="BG32" s="34"/>
      <c r="BH32" s="34">
        <f t="shared" si="124"/>
        <v>0</v>
      </c>
      <c r="BI32" s="34"/>
      <c r="BJ32" s="34">
        <f t="shared" si="125"/>
        <v>0</v>
      </c>
      <c r="BK32" s="34"/>
      <c r="BL32" s="34">
        <f t="shared" si="126"/>
        <v>0</v>
      </c>
      <c r="BM32" s="40">
        <f t="shared" si="218"/>
        <v>0</v>
      </c>
      <c r="BN32" s="35">
        <f t="shared" si="197"/>
        <v>0</v>
      </c>
      <c r="BO32" s="41">
        <f t="shared" si="219"/>
        <v>0</v>
      </c>
      <c r="BP32" s="41">
        <f t="shared" si="54"/>
        <v>0</v>
      </c>
      <c r="BQ32" s="42">
        <f t="shared" si="55"/>
        <v>0</v>
      </c>
      <c r="BR32" s="42">
        <f t="shared" si="56"/>
        <v>0</v>
      </c>
      <c r="BS32" s="166"/>
      <c r="BT32" s="166">
        <f t="shared" si="79"/>
        <v>0</v>
      </c>
      <c r="BU32" s="77" t="str">
        <f t="shared" si="90"/>
        <v/>
      </c>
      <c r="BV32" s="54"/>
      <c r="BW32" s="33">
        <f t="shared" si="220"/>
        <v>0</v>
      </c>
      <c r="BX32" s="33">
        <f t="shared" si="221"/>
        <v>0</v>
      </c>
      <c r="BY32" s="34"/>
      <c r="BZ32" s="34">
        <f t="shared" si="130"/>
        <v>0</v>
      </c>
      <c r="CA32" s="34"/>
      <c r="CB32" s="34">
        <f t="shared" si="131"/>
        <v>0</v>
      </c>
      <c r="CC32" s="34"/>
      <c r="CD32" s="34">
        <f t="shared" si="132"/>
        <v>0</v>
      </c>
      <c r="CE32" s="40">
        <f t="shared" si="30"/>
        <v>0</v>
      </c>
      <c r="CF32" s="40">
        <f t="shared" si="222"/>
        <v>0</v>
      </c>
      <c r="CG32" s="41">
        <f t="shared" si="204"/>
        <v>0</v>
      </c>
      <c r="CH32" s="41">
        <f t="shared" si="18"/>
        <v>0</v>
      </c>
      <c r="CI32" s="42">
        <f t="shared" si="205"/>
        <v>0</v>
      </c>
      <c r="CJ32" s="42">
        <f t="shared" si="62"/>
        <v>0</v>
      </c>
      <c r="CK32" s="166"/>
      <c r="CL32" s="162">
        <f t="shared" si="82"/>
        <v>0</v>
      </c>
      <c r="CM32" s="77" t="str">
        <f t="shared" si="91"/>
        <v/>
      </c>
    </row>
    <row r="33" spans="1:95" ht="18.75" hidden="1" customHeight="1" x14ac:dyDescent="0.25">
      <c r="A33" s="75" t="s">
        <v>13</v>
      </c>
      <c r="B33" s="48" t="s">
        <v>12</v>
      </c>
      <c r="C33" s="49"/>
      <c r="D33" s="49">
        <f t="shared" si="19"/>
        <v>0</v>
      </c>
      <c r="E33" s="119"/>
      <c r="F33" s="119"/>
      <c r="G33" s="119"/>
      <c r="H33" s="119"/>
      <c r="I33" s="119"/>
      <c r="J33" s="119"/>
      <c r="K33" s="40">
        <f t="shared" si="206"/>
        <v>0</v>
      </c>
      <c r="L33" s="40">
        <f t="shared" si="207"/>
        <v>0</v>
      </c>
      <c r="M33" s="41"/>
      <c r="N33" s="41">
        <f t="shared" si="134"/>
        <v>0</v>
      </c>
      <c r="O33" s="42"/>
      <c r="P33" s="42">
        <f t="shared" si="116"/>
        <v>0</v>
      </c>
      <c r="Q33" s="37">
        <f t="shared" si="83"/>
        <v>0</v>
      </c>
      <c r="R33" s="37">
        <f t="shared" si="84"/>
        <v>0</v>
      </c>
      <c r="S33" s="55">
        <f t="shared" si="145"/>
        <v>0</v>
      </c>
      <c r="T33" s="56"/>
      <c r="U33" s="33">
        <f t="shared" si="208"/>
        <v>0</v>
      </c>
      <c r="V33" s="33">
        <f t="shared" si="202"/>
        <v>0</v>
      </c>
      <c r="W33" s="34"/>
      <c r="X33" s="34">
        <f t="shared" si="117"/>
        <v>0</v>
      </c>
      <c r="Y33" s="34"/>
      <c r="Z33" s="34">
        <f t="shared" si="118"/>
        <v>0</v>
      </c>
      <c r="AA33" s="34"/>
      <c r="AB33" s="34">
        <f t="shared" si="119"/>
        <v>0</v>
      </c>
      <c r="AC33" s="40">
        <f t="shared" si="209"/>
        <v>0</v>
      </c>
      <c r="AD33" s="40">
        <f t="shared" si="210"/>
        <v>0</v>
      </c>
      <c r="AE33" s="41">
        <f t="shared" si="211"/>
        <v>0</v>
      </c>
      <c r="AF33" s="41">
        <f t="shared" si="7"/>
        <v>0</v>
      </c>
      <c r="AG33" s="42">
        <f t="shared" si="203"/>
        <v>0</v>
      </c>
      <c r="AH33" s="42">
        <f t="shared" si="40"/>
        <v>0</v>
      </c>
      <c r="AI33" s="42"/>
      <c r="AJ33" s="42"/>
      <c r="AK33" s="55" t="str">
        <f t="shared" si="9"/>
        <v/>
      </c>
      <c r="AL33" s="56"/>
      <c r="AM33" s="33">
        <f t="shared" si="212"/>
        <v>0</v>
      </c>
      <c r="AN33" s="33">
        <f t="shared" si="213"/>
        <v>0</v>
      </c>
      <c r="AO33" s="34"/>
      <c r="AP33" s="34">
        <f t="shared" si="185"/>
        <v>0</v>
      </c>
      <c r="AQ33" s="34"/>
      <c r="AR33" s="34">
        <f t="shared" si="186"/>
        <v>0</v>
      </c>
      <c r="AS33" s="34"/>
      <c r="AT33" s="34">
        <f t="shared" si="187"/>
        <v>0</v>
      </c>
      <c r="AU33" s="40">
        <f t="shared" si="214"/>
        <v>0</v>
      </c>
      <c r="AV33" s="40">
        <f t="shared" si="46"/>
        <v>0</v>
      </c>
      <c r="AW33" s="41">
        <f t="shared" si="215"/>
        <v>0</v>
      </c>
      <c r="AX33" s="41">
        <f t="shared" si="47"/>
        <v>0</v>
      </c>
      <c r="AY33" s="42">
        <f t="shared" si="48"/>
        <v>0</v>
      </c>
      <c r="AZ33" s="42">
        <f t="shared" si="49"/>
        <v>0</v>
      </c>
      <c r="BA33" s="42"/>
      <c r="BB33" s="42"/>
      <c r="BC33" s="55" t="str">
        <f t="shared" si="88"/>
        <v/>
      </c>
      <c r="BD33" s="54"/>
      <c r="BE33" s="33">
        <f t="shared" si="216"/>
        <v>0</v>
      </c>
      <c r="BF33" s="33">
        <f t="shared" si="217"/>
        <v>0</v>
      </c>
      <c r="BG33" s="34"/>
      <c r="BH33" s="34">
        <f t="shared" si="124"/>
        <v>0</v>
      </c>
      <c r="BI33" s="34"/>
      <c r="BJ33" s="34">
        <f t="shared" si="125"/>
        <v>0</v>
      </c>
      <c r="BK33" s="34"/>
      <c r="BL33" s="34">
        <f t="shared" si="126"/>
        <v>0</v>
      </c>
      <c r="BM33" s="40">
        <f t="shared" si="218"/>
        <v>0</v>
      </c>
      <c r="BN33" s="35">
        <f t="shared" si="197"/>
        <v>0</v>
      </c>
      <c r="BO33" s="41">
        <f t="shared" si="219"/>
        <v>0</v>
      </c>
      <c r="BP33" s="41">
        <f t="shared" si="54"/>
        <v>0</v>
      </c>
      <c r="BQ33" s="42">
        <f t="shared" si="55"/>
        <v>0</v>
      </c>
      <c r="BR33" s="42">
        <f t="shared" si="56"/>
        <v>0</v>
      </c>
      <c r="BS33" s="166"/>
      <c r="BT33" s="166">
        <f t="shared" si="79"/>
        <v>0</v>
      </c>
      <c r="BU33" s="77" t="str">
        <f t="shared" si="90"/>
        <v/>
      </c>
      <c r="BV33" s="54"/>
      <c r="BW33" s="33">
        <f t="shared" si="220"/>
        <v>0</v>
      </c>
      <c r="BX33" s="33">
        <f t="shared" si="221"/>
        <v>0</v>
      </c>
      <c r="BY33" s="34"/>
      <c r="BZ33" s="34">
        <f t="shared" si="130"/>
        <v>0</v>
      </c>
      <c r="CA33" s="34"/>
      <c r="CB33" s="34">
        <f t="shared" si="131"/>
        <v>0</v>
      </c>
      <c r="CC33" s="34"/>
      <c r="CD33" s="34">
        <f t="shared" si="132"/>
        <v>0</v>
      </c>
      <c r="CE33" s="40">
        <f t="shared" si="30"/>
        <v>0</v>
      </c>
      <c r="CF33" s="40">
        <f t="shared" si="222"/>
        <v>0</v>
      </c>
      <c r="CG33" s="41">
        <f t="shared" si="204"/>
        <v>0</v>
      </c>
      <c r="CH33" s="41">
        <f t="shared" si="18"/>
        <v>0</v>
      </c>
      <c r="CI33" s="42">
        <f t="shared" si="205"/>
        <v>0</v>
      </c>
      <c r="CJ33" s="42">
        <f t="shared" si="62"/>
        <v>0</v>
      </c>
      <c r="CK33" s="166"/>
      <c r="CL33" s="162">
        <f t="shared" si="82"/>
        <v>0</v>
      </c>
      <c r="CM33" s="77" t="str">
        <f t="shared" si="91"/>
        <v/>
      </c>
    </row>
    <row r="34" spans="1:95" ht="15.6" hidden="1" customHeight="1" x14ac:dyDescent="0.25">
      <c r="A34" s="75" t="s">
        <v>11</v>
      </c>
      <c r="B34" s="48" t="s">
        <v>10</v>
      </c>
      <c r="C34" s="49"/>
      <c r="D34" s="49">
        <f t="shared" si="19"/>
        <v>0</v>
      </c>
      <c r="E34" s="119"/>
      <c r="F34" s="119"/>
      <c r="G34" s="119"/>
      <c r="H34" s="119"/>
      <c r="I34" s="119"/>
      <c r="J34" s="119"/>
      <c r="K34" s="40">
        <f t="shared" si="206"/>
        <v>0</v>
      </c>
      <c r="L34" s="40">
        <f t="shared" si="207"/>
        <v>0</v>
      </c>
      <c r="M34" s="41"/>
      <c r="N34" s="41">
        <f t="shared" si="134"/>
        <v>0</v>
      </c>
      <c r="O34" s="42"/>
      <c r="P34" s="42">
        <f t="shared" si="116"/>
        <v>0</v>
      </c>
      <c r="Q34" s="37">
        <f t="shared" si="83"/>
        <v>0</v>
      </c>
      <c r="R34" s="37">
        <f t="shared" si="84"/>
        <v>0</v>
      </c>
      <c r="S34" s="55">
        <f t="shared" si="145"/>
        <v>0</v>
      </c>
      <c r="T34" s="56"/>
      <c r="U34" s="33">
        <f t="shared" si="208"/>
        <v>0</v>
      </c>
      <c r="V34" s="33">
        <f t="shared" si="202"/>
        <v>0</v>
      </c>
      <c r="W34" s="34"/>
      <c r="X34" s="34">
        <f t="shared" si="117"/>
        <v>0</v>
      </c>
      <c r="Y34" s="34"/>
      <c r="Z34" s="34">
        <f t="shared" si="118"/>
        <v>0</v>
      </c>
      <c r="AA34" s="34"/>
      <c r="AB34" s="34">
        <f t="shared" si="119"/>
        <v>0</v>
      </c>
      <c r="AC34" s="40">
        <f t="shared" si="209"/>
        <v>0</v>
      </c>
      <c r="AD34" s="40">
        <f t="shared" si="210"/>
        <v>0</v>
      </c>
      <c r="AE34" s="41">
        <f t="shared" si="211"/>
        <v>0</v>
      </c>
      <c r="AF34" s="41">
        <f t="shared" si="7"/>
        <v>0</v>
      </c>
      <c r="AG34" s="42">
        <f t="shared" si="203"/>
        <v>0</v>
      </c>
      <c r="AH34" s="42">
        <f t="shared" si="40"/>
        <v>0</v>
      </c>
      <c r="AI34" s="42"/>
      <c r="AJ34" s="42"/>
      <c r="AK34" s="55" t="str">
        <f t="shared" si="9"/>
        <v/>
      </c>
      <c r="AL34" s="56"/>
      <c r="AM34" s="33">
        <f t="shared" si="212"/>
        <v>0</v>
      </c>
      <c r="AN34" s="33">
        <f t="shared" si="213"/>
        <v>0</v>
      </c>
      <c r="AO34" s="34"/>
      <c r="AP34" s="34">
        <f t="shared" si="185"/>
        <v>0</v>
      </c>
      <c r="AQ34" s="34"/>
      <c r="AR34" s="34">
        <f t="shared" si="186"/>
        <v>0</v>
      </c>
      <c r="AS34" s="34"/>
      <c r="AT34" s="34">
        <f t="shared" si="187"/>
        <v>0</v>
      </c>
      <c r="AU34" s="40">
        <f t="shared" si="214"/>
        <v>0</v>
      </c>
      <c r="AV34" s="40">
        <f t="shared" si="46"/>
        <v>0</v>
      </c>
      <c r="AW34" s="41">
        <f t="shared" si="215"/>
        <v>0</v>
      </c>
      <c r="AX34" s="41">
        <f t="shared" si="47"/>
        <v>0</v>
      </c>
      <c r="AY34" s="42">
        <f t="shared" si="48"/>
        <v>0</v>
      </c>
      <c r="AZ34" s="42">
        <f t="shared" si="49"/>
        <v>0</v>
      </c>
      <c r="BA34" s="42"/>
      <c r="BB34" s="42"/>
      <c r="BC34" s="55" t="str">
        <f t="shared" si="88"/>
        <v/>
      </c>
      <c r="BD34" s="54"/>
      <c r="BE34" s="33">
        <f t="shared" si="216"/>
        <v>0</v>
      </c>
      <c r="BF34" s="33">
        <f t="shared" si="217"/>
        <v>0</v>
      </c>
      <c r="BG34" s="34"/>
      <c r="BH34" s="34">
        <f t="shared" si="124"/>
        <v>0</v>
      </c>
      <c r="BI34" s="34"/>
      <c r="BJ34" s="34">
        <f t="shared" si="125"/>
        <v>0</v>
      </c>
      <c r="BK34" s="34"/>
      <c r="BL34" s="34">
        <f t="shared" si="126"/>
        <v>0</v>
      </c>
      <c r="BM34" s="40">
        <f t="shared" si="218"/>
        <v>0</v>
      </c>
      <c r="BN34" s="35">
        <f t="shared" si="197"/>
        <v>0</v>
      </c>
      <c r="BO34" s="41">
        <f t="shared" si="219"/>
        <v>0</v>
      </c>
      <c r="BP34" s="41">
        <f t="shared" si="54"/>
        <v>0</v>
      </c>
      <c r="BQ34" s="42">
        <f t="shared" si="55"/>
        <v>0</v>
      </c>
      <c r="BR34" s="42">
        <f t="shared" si="56"/>
        <v>0</v>
      </c>
      <c r="BS34" s="166"/>
      <c r="BT34" s="166">
        <f t="shared" si="79"/>
        <v>0</v>
      </c>
      <c r="BU34" s="77" t="str">
        <f t="shared" si="90"/>
        <v/>
      </c>
      <c r="BV34" s="54"/>
      <c r="BW34" s="33">
        <f t="shared" si="220"/>
        <v>0</v>
      </c>
      <c r="BX34" s="33">
        <f t="shared" si="221"/>
        <v>0</v>
      </c>
      <c r="BY34" s="34"/>
      <c r="BZ34" s="34">
        <f t="shared" si="130"/>
        <v>0</v>
      </c>
      <c r="CA34" s="34"/>
      <c r="CB34" s="34">
        <f t="shared" si="131"/>
        <v>0</v>
      </c>
      <c r="CC34" s="34"/>
      <c r="CD34" s="34">
        <f t="shared" si="132"/>
        <v>0</v>
      </c>
      <c r="CE34" s="40">
        <f t="shared" si="30"/>
        <v>0</v>
      </c>
      <c r="CF34" s="40">
        <f t="shared" si="222"/>
        <v>0</v>
      </c>
      <c r="CG34" s="41">
        <f t="shared" si="204"/>
        <v>0</v>
      </c>
      <c r="CH34" s="41">
        <f t="shared" si="18"/>
        <v>0</v>
      </c>
      <c r="CI34" s="42">
        <f t="shared" si="205"/>
        <v>0</v>
      </c>
      <c r="CJ34" s="42">
        <f t="shared" si="62"/>
        <v>0</v>
      </c>
      <c r="CK34" s="166"/>
      <c r="CL34" s="162">
        <f t="shared" si="82"/>
        <v>0</v>
      </c>
      <c r="CM34" s="77" t="str">
        <f t="shared" si="91"/>
        <v/>
      </c>
    </row>
    <row r="35" spans="1:95" ht="15.6" hidden="1" customHeight="1" x14ac:dyDescent="0.25">
      <c r="A35" s="79">
        <v>4</v>
      </c>
      <c r="B35" s="117" t="s">
        <v>9</v>
      </c>
      <c r="C35" s="49"/>
      <c r="D35" s="49">
        <f t="shared" si="19"/>
        <v>0</v>
      </c>
      <c r="E35" s="119"/>
      <c r="F35" s="119"/>
      <c r="G35" s="119"/>
      <c r="H35" s="119"/>
      <c r="I35" s="119"/>
      <c r="J35" s="119"/>
      <c r="K35" s="40">
        <f t="shared" si="206"/>
        <v>0</v>
      </c>
      <c r="L35" s="40">
        <f t="shared" si="207"/>
        <v>0</v>
      </c>
      <c r="M35" s="41"/>
      <c r="N35" s="41">
        <f t="shared" si="134"/>
        <v>0</v>
      </c>
      <c r="O35" s="42"/>
      <c r="P35" s="42">
        <f t="shared" si="116"/>
        <v>0</v>
      </c>
      <c r="Q35" s="37">
        <f t="shared" si="83"/>
        <v>0</v>
      </c>
      <c r="R35" s="37">
        <f t="shared" si="84"/>
        <v>0</v>
      </c>
      <c r="S35" s="55">
        <f t="shared" si="145"/>
        <v>0</v>
      </c>
      <c r="T35" s="56"/>
      <c r="U35" s="33">
        <f t="shared" si="208"/>
        <v>0</v>
      </c>
      <c r="V35" s="33">
        <f t="shared" si="202"/>
        <v>0</v>
      </c>
      <c r="W35" s="34"/>
      <c r="X35" s="34">
        <f t="shared" si="117"/>
        <v>0</v>
      </c>
      <c r="Y35" s="34"/>
      <c r="Z35" s="34">
        <f t="shared" si="118"/>
        <v>0</v>
      </c>
      <c r="AA35" s="34"/>
      <c r="AB35" s="34">
        <f t="shared" si="119"/>
        <v>0</v>
      </c>
      <c r="AC35" s="40">
        <f t="shared" si="209"/>
        <v>0</v>
      </c>
      <c r="AD35" s="40">
        <f t="shared" si="210"/>
        <v>0</v>
      </c>
      <c r="AE35" s="41">
        <f t="shared" si="211"/>
        <v>0</v>
      </c>
      <c r="AF35" s="41">
        <f t="shared" si="7"/>
        <v>0</v>
      </c>
      <c r="AG35" s="42">
        <f t="shared" si="203"/>
        <v>0</v>
      </c>
      <c r="AH35" s="42">
        <f t="shared" si="40"/>
        <v>0</v>
      </c>
      <c r="AI35" s="42"/>
      <c r="AJ35" s="42"/>
      <c r="AK35" s="55" t="str">
        <f t="shared" si="9"/>
        <v/>
      </c>
      <c r="AL35" s="56"/>
      <c r="AM35" s="33">
        <f t="shared" si="212"/>
        <v>0</v>
      </c>
      <c r="AN35" s="33">
        <f t="shared" si="213"/>
        <v>0</v>
      </c>
      <c r="AO35" s="34"/>
      <c r="AP35" s="34">
        <f t="shared" si="185"/>
        <v>0</v>
      </c>
      <c r="AQ35" s="34"/>
      <c r="AR35" s="34">
        <f t="shared" si="186"/>
        <v>0</v>
      </c>
      <c r="AS35" s="34"/>
      <c r="AT35" s="34">
        <f t="shared" si="187"/>
        <v>0</v>
      </c>
      <c r="AU35" s="40">
        <f t="shared" si="214"/>
        <v>0</v>
      </c>
      <c r="AV35" s="40">
        <f t="shared" si="46"/>
        <v>0</v>
      </c>
      <c r="AW35" s="41">
        <f t="shared" si="215"/>
        <v>0</v>
      </c>
      <c r="AX35" s="41">
        <f t="shared" si="47"/>
        <v>0</v>
      </c>
      <c r="AY35" s="42">
        <f t="shared" si="48"/>
        <v>0</v>
      </c>
      <c r="AZ35" s="42">
        <f t="shared" si="49"/>
        <v>0</v>
      </c>
      <c r="BA35" s="42"/>
      <c r="BB35" s="42"/>
      <c r="BC35" s="55" t="str">
        <f t="shared" si="88"/>
        <v/>
      </c>
      <c r="BD35" s="54"/>
      <c r="BE35" s="33">
        <f t="shared" si="216"/>
        <v>0</v>
      </c>
      <c r="BF35" s="33">
        <f t="shared" si="217"/>
        <v>0</v>
      </c>
      <c r="BG35" s="34"/>
      <c r="BH35" s="34">
        <f t="shared" si="124"/>
        <v>0</v>
      </c>
      <c r="BI35" s="34"/>
      <c r="BJ35" s="34">
        <f t="shared" si="125"/>
        <v>0</v>
      </c>
      <c r="BK35" s="34"/>
      <c r="BL35" s="34">
        <f t="shared" si="126"/>
        <v>0</v>
      </c>
      <c r="BM35" s="40">
        <f t="shared" si="218"/>
        <v>0</v>
      </c>
      <c r="BN35" s="35">
        <f t="shared" si="197"/>
        <v>0</v>
      </c>
      <c r="BO35" s="41">
        <f t="shared" si="219"/>
        <v>0</v>
      </c>
      <c r="BP35" s="41">
        <f t="shared" si="54"/>
        <v>0</v>
      </c>
      <c r="BQ35" s="42">
        <f t="shared" si="55"/>
        <v>0</v>
      </c>
      <c r="BR35" s="42">
        <f t="shared" si="56"/>
        <v>0</v>
      </c>
      <c r="BS35" s="166"/>
      <c r="BT35" s="166">
        <f t="shared" si="79"/>
        <v>0</v>
      </c>
      <c r="BU35" s="77" t="str">
        <f t="shared" si="90"/>
        <v/>
      </c>
      <c r="BV35" s="54"/>
      <c r="BW35" s="33">
        <f t="shared" si="220"/>
        <v>0</v>
      </c>
      <c r="BX35" s="33">
        <f t="shared" si="221"/>
        <v>0</v>
      </c>
      <c r="BY35" s="34"/>
      <c r="BZ35" s="34">
        <f t="shared" si="130"/>
        <v>0</v>
      </c>
      <c r="CA35" s="34"/>
      <c r="CB35" s="34">
        <f t="shared" si="131"/>
        <v>0</v>
      </c>
      <c r="CC35" s="34"/>
      <c r="CD35" s="34">
        <f t="shared" si="132"/>
        <v>0</v>
      </c>
      <c r="CE35" s="40">
        <f t="shared" si="30"/>
        <v>0</v>
      </c>
      <c r="CF35" s="40">
        <f t="shared" si="222"/>
        <v>0</v>
      </c>
      <c r="CG35" s="41">
        <f t="shared" si="204"/>
        <v>0</v>
      </c>
      <c r="CH35" s="41">
        <f t="shared" si="18"/>
        <v>0</v>
      </c>
      <c r="CI35" s="42">
        <f t="shared" si="205"/>
        <v>0</v>
      </c>
      <c r="CJ35" s="42">
        <f t="shared" si="62"/>
        <v>0</v>
      </c>
      <c r="CK35" s="166"/>
      <c r="CL35" s="162">
        <f t="shared" si="82"/>
        <v>0</v>
      </c>
      <c r="CM35" s="77" t="str">
        <f t="shared" si="91"/>
        <v/>
      </c>
    </row>
    <row r="36" spans="1:95" ht="15.6" hidden="1" customHeight="1" x14ac:dyDescent="0.25">
      <c r="A36" s="79">
        <v>5</v>
      </c>
      <c r="B36" s="117" t="s">
        <v>8</v>
      </c>
      <c r="C36" s="49"/>
      <c r="D36" s="49">
        <f t="shared" si="19"/>
        <v>0</v>
      </c>
      <c r="E36" s="119"/>
      <c r="F36" s="119"/>
      <c r="G36" s="119"/>
      <c r="H36" s="119"/>
      <c r="I36" s="119"/>
      <c r="J36" s="119"/>
      <c r="K36" s="40">
        <f t="shared" si="206"/>
        <v>0</v>
      </c>
      <c r="L36" s="40">
        <f t="shared" si="207"/>
        <v>0</v>
      </c>
      <c r="M36" s="41"/>
      <c r="N36" s="41">
        <f t="shared" si="134"/>
        <v>0</v>
      </c>
      <c r="O36" s="42"/>
      <c r="P36" s="42">
        <f t="shared" si="116"/>
        <v>0</v>
      </c>
      <c r="Q36" s="37">
        <f t="shared" si="83"/>
        <v>0</v>
      </c>
      <c r="R36" s="37">
        <f t="shared" si="84"/>
        <v>0</v>
      </c>
      <c r="S36" s="55">
        <f t="shared" si="145"/>
        <v>0</v>
      </c>
      <c r="T36" s="56"/>
      <c r="U36" s="33">
        <f t="shared" si="208"/>
        <v>0</v>
      </c>
      <c r="V36" s="33">
        <f t="shared" si="202"/>
        <v>0</v>
      </c>
      <c r="W36" s="34"/>
      <c r="X36" s="34">
        <f t="shared" si="117"/>
        <v>0</v>
      </c>
      <c r="Y36" s="34"/>
      <c r="Z36" s="34">
        <f t="shared" si="118"/>
        <v>0</v>
      </c>
      <c r="AA36" s="34"/>
      <c r="AB36" s="34">
        <f t="shared" si="119"/>
        <v>0</v>
      </c>
      <c r="AC36" s="40">
        <f t="shared" si="209"/>
        <v>0</v>
      </c>
      <c r="AD36" s="40">
        <f t="shared" si="210"/>
        <v>0</v>
      </c>
      <c r="AE36" s="41">
        <f t="shared" si="211"/>
        <v>0</v>
      </c>
      <c r="AF36" s="41">
        <f t="shared" si="7"/>
        <v>0</v>
      </c>
      <c r="AG36" s="42">
        <f t="shared" si="203"/>
        <v>0</v>
      </c>
      <c r="AH36" s="42">
        <f t="shared" si="40"/>
        <v>0</v>
      </c>
      <c r="AI36" s="42"/>
      <c r="AJ36" s="42"/>
      <c r="AK36" s="55" t="str">
        <f t="shared" si="9"/>
        <v/>
      </c>
      <c r="AL36" s="56"/>
      <c r="AM36" s="33">
        <f t="shared" si="212"/>
        <v>0</v>
      </c>
      <c r="AN36" s="33">
        <f t="shared" si="213"/>
        <v>0</v>
      </c>
      <c r="AO36" s="34"/>
      <c r="AP36" s="34">
        <f t="shared" si="185"/>
        <v>0</v>
      </c>
      <c r="AQ36" s="34"/>
      <c r="AR36" s="34">
        <f t="shared" si="186"/>
        <v>0</v>
      </c>
      <c r="AS36" s="34"/>
      <c r="AT36" s="34">
        <f t="shared" si="187"/>
        <v>0</v>
      </c>
      <c r="AU36" s="40">
        <f t="shared" si="214"/>
        <v>0</v>
      </c>
      <c r="AV36" s="40">
        <f t="shared" si="46"/>
        <v>0</v>
      </c>
      <c r="AW36" s="41">
        <f t="shared" si="215"/>
        <v>0</v>
      </c>
      <c r="AX36" s="41">
        <f t="shared" si="47"/>
        <v>0</v>
      </c>
      <c r="AY36" s="42">
        <f t="shared" si="48"/>
        <v>0</v>
      </c>
      <c r="AZ36" s="42">
        <f t="shared" si="49"/>
        <v>0</v>
      </c>
      <c r="BA36" s="42"/>
      <c r="BB36" s="42"/>
      <c r="BC36" s="55" t="str">
        <f t="shared" si="88"/>
        <v/>
      </c>
      <c r="BD36" s="54"/>
      <c r="BE36" s="33">
        <f t="shared" si="216"/>
        <v>0</v>
      </c>
      <c r="BF36" s="33">
        <f t="shared" si="217"/>
        <v>0</v>
      </c>
      <c r="BG36" s="34"/>
      <c r="BH36" s="34">
        <f t="shared" si="124"/>
        <v>0</v>
      </c>
      <c r="BI36" s="34"/>
      <c r="BJ36" s="34">
        <f t="shared" si="125"/>
        <v>0</v>
      </c>
      <c r="BK36" s="34"/>
      <c r="BL36" s="34">
        <f t="shared" si="126"/>
        <v>0</v>
      </c>
      <c r="BM36" s="40">
        <f t="shared" si="218"/>
        <v>0</v>
      </c>
      <c r="BN36" s="35">
        <f t="shared" si="197"/>
        <v>0</v>
      </c>
      <c r="BO36" s="41">
        <f t="shared" si="219"/>
        <v>0</v>
      </c>
      <c r="BP36" s="41">
        <f t="shared" si="54"/>
        <v>0</v>
      </c>
      <c r="BQ36" s="42">
        <f t="shared" si="55"/>
        <v>0</v>
      </c>
      <c r="BR36" s="42">
        <f t="shared" si="56"/>
        <v>0</v>
      </c>
      <c r="BS36" s="166"/>
      <c r="BT36" s="166">
        <f t="shared" si="79"/>
        <v>0</v>
      </c>
      <c r="BU36" s="77" t="str">
        <f t="shared" si="90"/>
        <v/>
      </c>
      <c r="BV36" s="54"/>
      <c r="BW36" s="33">
        <f t="shared" si="220"/>
        <v>0</v>
      </c>
      <c r="BX36" s="33">
        <f t="shared" si="221"/>
        <v>0</v>
      </c>
      <c r="BY36" s="34"/>
      <c r="BZ36" s="34">
        <f t="shared" si="130"/>
        <v>0</v>
      </c>
      <c r="CA36" s="34"/>
      <c r="CB36" s="34">
        <f t="shared" si="131"/>
        <v>0</v>
      </c>
      <c r="CC36" s="34"/>
      <c r="CD36" s="34">
        <f t="shared" si="132"/>
        <v>0</v>
      </c>
      <c r="CE36" s="40">
        <f t="shared" si="30"/>
        <v>0</v>
      </c>
      <c r="CF36" s="40">
        <f t="shared" si="222"/>
        <v>0</v>
      </c>
      <c r="CG36" s="41">
        <f t="shared" si="204"/>
        <v>0</v>
      </c>
      <c r="CH36" s="41">
        <f t="shared" si="18"/>
        <v>0</v>
      </c>
      <c r="CI36" s="42">
        <f t="shared" si="205"/>
        <v>0</v>
      </c>
      <c r="CJ36" s="42">
        <f t="shared" si="62"/>
        <v>0</v>
      </c>
      <c r="CK36" s="166"/>
      <c r="CL36" s="162">
        <f t="shared" si="82"/>
        <v>0</v>
      </c>
      <c r="CM36" s="77" t="str">
        <f t="shared" si="91"/>
        <v/>
      </c>
    </row>
    <row r="37" spans="1:95" ht="15.75" x14ac:dyDescent="0.25">
      <c r="A37" s="79">
        <v>6</v>
      </c>
      <c r="B37" s="117" t="s">
        <v>7</v>
      </c>
      <c r="C37" s="43">
        <f>C7+C26</f>
        <v>494855.93741523474</v>
      </c>
      <c r="D37" s="49">
        <f t="shared" si="19"/>
        <v>797.47752347539836</v>
      </c>
      <c r="E37" s="43">
        <f t="shared" ref="E37:M37" si="223">E7+E26</f>
        <v>425299.2991359614</v>
      </c>
      <c r="F37" s="43">
        <f t="shared" si="223"/>
        <v>655.64214833596748</v>
      </c>
      <c r="G37" s="43">
        <f t="shared" si="223"/>
        <v>65225.32059810686</v>
      </c>
      <c r="H37" s="43">
        <f t="shared" si="223"/>
        <v>133.00323368817612</v>
      </c>
      <c r="I37" s="43">
        <f t="shared" ref="I37:L37" si="224">I7+I26</f>
        <v>4331.3176811665098</v>
      </c>
      <c r="J37" s="43">
        <f t="shared" si="224"/>
        <v>8.8321414512547296</v>
      </c>
      <c r="K37" s="43">
        <f>K7+K26</f>
        <v>491820.88741520816</v>
      </c>
      <c r="L37" s="43">
        <f t="shared" si="224"/>
        <v>791.74076023756277</v>
      </c>
      <c r="M37" s="43">
        <f t="shared" si="223"/>
        <v>424390.58913596143</v>
      </c>
      <c r="N37" s="43">
        <f t="shared" si="134"/>
        <v>654.24127940007986</v>
      </c>
      <c r="O37" s="43">
        <f>O7+O26</f>
        <v>63098.980598080198</v>
      </c>
      <c r="P37" s="43">
        <f t="shared" ref="P37:R37" si="225">P7+P26</f>
        <v>128.66733938622815</v>
      </c>
      <c r="Q37" s="43">
        <f t="shared" si="225"/>
        <v>4331.3176811665098</v>
      </c>
      <c r="R37" s="43">
        <f t="shared" si="225"/>
        <v>8.8321414512547296</v>
      </c>
      <c r="S37" s="65">
        <f t="shared" si="145"/>
        <v>-7.1936362705682377E-3</v>
      </c>
      <c r="T37" s="53"/>
      <c r="U37" s="43">
        <f t="shared" ref="U37:V39" si="226">W37+Y37+AA37</f>
        <v>380427.23606532527</v>
      </c>
      <c r="V37" s="43">
        <f t="shared" si="226"/>
        <v>787.8253354560544</v>
      </c>
      <c r="W37" s="43">
        <f>W7+W26+W34</f>
        <v>326941.98665825737</v>
      </c>
      <c r="X37" s="43">
        <f t="shared" si="117"/>
        <v>645.99006515888232</v>
      </c>
      <c r="Y37" s="43">
        <f>Y7+Y26</f>
        <v>50154.700572706148</v>
      </c>
      <c r="Z37" s="43">
        <f t="shared" si="118"/>
        <v>133.00312873671385</v>
      </c>
      <c r="AA37" s="43">
        <f>AA7+AA26</f>
        <v>3330.548834361799</v>
      </c>
      <c r="AB37" s="43">
        <f t="shared" ref="AB37:AF37" si="227">AB7+AB26</f>
        <v>8.8321415604581972</v>
      </c>
      <c r="AC37" s="43">
        <f t="shared" si="227"/>
        <v>375001.96495096845</v>
      </c>
      <c r="AD37" s="43">
        <f t="shared" si="227"/>
        <v>773.90514898286858</v>
      </c>
      <c r="AE37" s="43">
        <f t="shared" si="227"/>
        <v>326251.36705825734</v>
      </c>
      <c r="AF37" s="43">
        <f t="shared" si="227"/>
        <v>644.6255007449812</v>
      </c>
      <c r="AG37" s="43">
        <f>AG7+AG26</f>
        <v>48596.526572706156</v>
      </c>
      <c r="AH37" s="43">
        <f t="shared" ref="AH37:AJ37" si="228">AH7+AH26</f>
        <v>128.87107302209992</v>
      </c>
      <c r="AI37" s="43">
        <f t="shared" si="228"/>
        <v>3330.548834361799</v>
      </c>
      <c r="AJ37" s="43">
        <f t="shared" si="228"/>
        <v>8.832141560458199</v>
      </c>
      <c r="AK37" s="65">
        <f t="shared" si="9"/>
        <v>-1.7669127719950439E-2</v>
      </c>
      <c r="AL37" s="53"/>
      <c r="AM37" s="43">
        <f t="shared" ref="AM37:AN40" si="229">AO37+AQ37+AS37</f>
        <v>72540.268851857836</v>
      </c>
      <c r="AN37" s="43">
        <f t="shared" si="229"/>
        <v>847.79908354616623</v>
      </c>
      <c r="AO37" s="43">
        <f>AO7+AO26</f>
        <v>62494.689774197781</v>
      </c>
      <c r="AP37" s="43">
        <f t="shared" si="185"/>
        <v>705.96347830082379</v>
      </c>
      <c r="AQ37" s="43">
        <f>AQ7+AQ26</f>
        <v>9420.0381534685621</v>
      </c>
      <c r="AR37" s="43">
        <f t="shared" si="186"/>
        <v>133.00346377270793</v>
      </c>
      <c r="AS37" s="43">
        <f>AS7+AS26</f>
        <v>625.54092419149174</v>
      </c>
      <c r="AT37" s="43">
        <f t="shared" ref="AT37:BB37" si="230">AT7+AT26</f>
        <v>8.8321414726345324</v>
      </c>
      <c r="AU37" s="43">
        <f>AU7+AU26</f>
        <v>71963.137151857838</v>
      </c>
      <c r="AV37" s="43">
        <f>AV7+AV26</f>
        <v>840.07894140825238</v>
      </c>
      <c r="AW37" s="43">
        <f t="shared" si="230"/>
        <v>62312.947774197783</v>
      </c>
      <c r="AX37" s="43">
        <f t="shared" si="230"/>
        <v>703.91045243675558</v>
      </c>
      <c r="AY37" s="43">
        <f t="shared" si="230"/>
        <v>9024.6484534685624</v>
      </c>
      <c r="AZ37" s="43">
        <f t="shared" si="230"/>
        <v>127.42087495689846</v>
      </c>
      <c r="BA37" s="43">
        <f t="shared" si="230"/>
        <v>625.54092419149174</v>
      </c>
      <c r="BB37" s="43">
        <f t="shared" si="230"/>
        <v>8.8321414726345324</v>
      </c>
      <c r="BC37" s="65">
        <f t="shared" si="88"/>
        <v>-9.1060987063374954E-3</v>
      </c>
      <c r="BD37" s="54"/>
      <c r="BE37" s="43">
        <f>BG37+BI37+BK37</f>
        <v>41583.283296913884</v>
      </c>
      <c r="BF37" s="43">
        <f>BH37+BJ37+BL37</f>
        <v>805.92759317729485</v>
      </c>
      <c r="BG37" s="43">
        <f>BG7+BG26</f>
        <v>35604.66282186834</v>
      </c>
      <c r="BH37" s="43">
        <f t="shared" si="124"/>
        <v>664.09164946723581</v>
      </c>
      <c r="BI37" s="43">
        <f>BI7+BI26</f>
        <v>5606.3310896392159</v>
      </c>
      <c r="BJ37" s="43">
        <f t="shared" si="125"/>
        <v>133.00380316313084</v>
      </c>
      <c r="BK37" s="43">
        <f>BK7+BK26</f>
        <v>372.28938540632799</v>
      </c>
      <c r="BL37" s="43">
        <f t="shared" ref="BL37:BN37" si="231">BL7+BL26</f>
        <v>8.8321405469281142</v>
      </c>
      <c r="BM37" s="43">
        <f t="shared" si="231"/>
        <v>41374.158596887421</v>
      </c>
      <c r="BN37" s="43">
        <f t="shared" si="231"/>
        <v>801.1507090554652</v>
      </c>
      <c r="BO37" s="43">
        <f>BO7+BO26</f>
        <v>35568.314421868337</v>
      </c>
      <c r="BP37" s="43">
        <f t="shared" si="54"/>
        <v>663.41368576814773</v>
      </c>
      <c r="BQ37" s="43">
        <f>BQ7+BQ26</f>
        <v>5433.5547896127555</v>
      </c>
      <c r="BR37" s="43">
        <f t="shared" si="56"/>
        <v>128.90488274038924</v>
      </c>
      <c r="BS37" s="167">
        <f t="shared" ref="BS37:BT37" si="232">BS7+BS26</f>
        <v>372.28938540632799</v>
      </c>
      <c r="BT37" s="167">
        <f t="shared" si="232"/>
        <v>8.8321405469281142</v>
      </c>
      <c r="BU37" s="85">
        <f t="shared" si="90"/>
        <v>-5.9271877055322442E-3</v>
      </c>
      <c r="BV37" s="54"/>
      <c r="BW37" s="43">
        <f>BY37+CA37+CC37</f>
        <v>305.14920113782813</v>
      </c>
      <c r="BX37" s="43">
        <f>BZ37+CB37+CD37</f>
        <v>744.57318655834831</v>
      </c>
      <c r="BY37" s="43">
        <f>BY7+BY26</f>
        <v>257.95988163800001</v>
      </c>
      <c r="BZ37" s="43">
        <f t="shared" si="130"/>
        <v>602.74</v>
      </c>
      <c r="CA37" s="43">
        <f>CA7+CA26</f>
        <v>44.250782292938005</v>
      </c>
      <c r="CB37" s="43">
        <f t="shared" ref="CB37:CL37" si="233">CB7+CB26</f>
        <v>133.00105885888013</v>
      </c>
      <c r="CC37" s="43">
        <f t="shared" si="233"/>
        <v>2.9385372068900741</v>
      </c>
      <c r="CD37" s="43">
        <f t="shared" si="233"/>
        <v>8.8321276994682272</v>
      </c>
      <c r="CE37" s="43">
        <f t="shared" si="233"/>
        <v>305.14920113761923</v>
      </c>
      <c r="CF37" s="43">
        <f t="shared" si="233"/>
        <v>744.57318655772065</v>
      </c>
      <c r="CG37" s="43">
        <f t="shared" si="233"/>
        <v>257.95988163800001</v>
      </c>
      <c r="CH37" s="43">
        <f t="shared" si="233"/>
        <v>602.74</v>
      </c>
      <c r="CI37" s="43">
        <f t="shared" si="233"/>
        <v>44.25078229272917</v>
      </c>
      <c r="CJ37" s="43">
        <f t="shared" si="233"/>
        <v>133.00105885825243</v>
      </c>
      <c r="CK37" s="43">
        <f t="shared" si="233"/>
        <v>2.9385372068900741</v>
      </c>
      <c r="CL37" s="43">
        <f t="shared" si="233"/>
        <v>8.8321276994682272</v>
      </c>
      <c r="CM37" s="85">
        <f t="shared" si="91"/>
        <v>-8.4299234259788136E-13</v>
      </c>
    </row>
    <row r="38" spans="1:95" ht="15.75" x14ac:dyDescent="0.25">
      <c r="A38" s="79">
        <v>7</v>
      </c>
      <c r="B38" s="117" t="s">
        <v>67</v>
      </c>
      <c r="C38" s="49">
        <f t="shared" ref="C38:C45" si="234">U38+AM38+BE38+BW38</f>
        <v>-2456.8877644625591</v>
      </c>
      <c r="D38" s="49">
        <f t="shared" si="19"/>
        <v>-3.787542503326875</v>
      </c>
      <c r="E38" s="119">
        <f t="shared" ref="E38:E44" si="235">W38+AO38+BG38+BY38</f>
        <v>-2456.8877644625591</v>
      </c>
      <c r="F38" s="119">
        <f t="shared" ref="F38:F45" si="236">E38/$F$50</f>
        <v>-3.787542503326875</v>
      </c>
      <c r="G38" s="119">
        <f t="shared" ref="G38:G44" si="237">Y38+AQ38+BI38+CA38</f>
        <v>0</v>
      </c>
      <c r="H38" s="119">
        <f t="shared" ref="H38:H45" si="238">G38/$P$50</f>
        <v>0</v>
      </c>
      <c r="I38" s="119">
        <f t="shared" ref="I38:I45" si="239">AA38+AS38+BK38+CC38</f>
        <v>0</v>
      </c>
      <c r="J38" s="119">
        <f t="shared" ref="J38:J45" si="240">I38/$P$50</f>
        <v>0</v>
      </c>
      <c r="K38" s="35">
        <f t="shared" ref="K38:K39" si="241">M38+O38+Q38</f>
        <v>-2456.8877644625591</v>
      </c>
      <c r="L38" s="35">
        <f t="shared" ref="L38:L39" si="242">N38+P38+R38</f>
        <v>-3.787542503326875</v>
      </c>
      <c r="M38" s="38">
        <f t="shared" ref="M38:M44" si="243">AE38+AW38+BO38+CG38</f>
        <v>-2456.8877644625591</v>
      </c>
      <c r="N38" s="38">
        <f t="shared" si="134"/>
        <v>-3.787542503326875</v>
      </c>
      <c r="O38" s="37">
        <f t="shared" ref="O38:O44" si="244">AG38+AY38+BQ38+CI38</f>
        <v>0</v>
      </c>
      <c r="P38" s="37">
        <f t="shared" si="116"/>
        <v>0</v>
      </c>
      <c r="Q38" s="37">
        <f t="shared" si="83"/>
        <v>0</v>
      </c>
      <c r="R38" s="37">
        <f t="shared" si="84"/>
        <v>0</v>
      </c>
      <c r="S38" s="55">
        <f t="shared" si="145"/>
        <v>0</v>
      </c>
      <c r="T38" s="56"/>
      <c r="U38" s="49">
        <f t="shared" si="226"/>
        <v>807.6883981974438</v>
      </c>
      <c r="V38" s="33">
        <f t="shared" si="226"/>
        <v>1.5958754221586677</v>
      </c>
      <c r="W38" s="34">
        <v>807.6883981974438</v>
      </c>
      <c r="X38" s="34">
        <f t="shared" si="117"/>
        <v>1.5958754221586677</v>
      </c>
      <c r="Y38" s="119"/>
      <c r="Z38" s="34">
        <f t="shared" si="118"/>
        <v>0</v>
      </c>
      <c r="AA38" s="34"/>
      <c r="AB38" s="34">
        <f t="shared" si="119"/>
        <v>0</v>
      </c>
      <c r="AC38" s="35">
        <f t="shared" ref="AC38:AD39" si="245">AE38+AG38+AI38</f>
        <v>807.6883981974438</v>
      </c>
      <c r="AD38" s="35">
        <f t="shared" si="245"/>
        <v>1.5958754221586677</v>
      </c>
      <c r="AE38" s="38">
        <f t="shared" ref="AE38:AE39" si="246">W38</f>
        <v>807.6883981974438</v>
      </c>
      <c r="AF38" s="38">
        <f t="shared" si="7"/>
        <v>1.5958754221586677</v>
      </c>
      <c r="AG38" s="37">
        <f>Y38</f>
        <v>0</v>
      </c>
      <c r="AH38" s="37">
        <f t="shared" si="40"/>
        <v>0</v>
      </c>
      <c r="AI38" s="37">
        <f t="shared" ref="AI38:AI39" si="247">AA38</f>
        <v>0</v>
      </c>
      <c r="AJ38" s="37">
        <f t="shared" ref="AJ38:AJ39" si="248">AI38/AJ$50</f>
        <v>0</v>
      </c>
      <c r="AK38" s="55">
        <f t="shared" si="9"/>
        <v>0</v>
      </c>
      <c r="AL38" s="56"/>
      <c r="AM38" s="33">
        <f t="shared" si="229"/>
        <v>-2634.3626695117741</v>
      </c>
      <c r="AN38" s="33">
        <f t="shared" si="229"/>
        <v>-29.758749743281665</v>
      </c>
      <c r="AO38" s="34">
        <v>-2634.3626695117741</v>
      </c>
      <c r="AP38" s="34">
        <f t="shared" si="185"/>
        <v>-29.758749743281665</v>
      </c>
      <c r="AQ38" s="119"/>
      <c r="AR38" s="34">
        <f t="shared" si="186"/>
        <v>0</v>
      </c>
      <c r="AS38" s="34"/>
      <c r="AT38" s="34">
        <f t="shared" si="187"/>
        <v>0</v>
      </c>
      <c r="AU38" s="35">
        <f t="shared" ref="AU38:AU39" si="249">AW38+AY38+BA38</f>
        <v>-2634.3626695117741</v>
      </c>
      <c r="AV38" s="35">
        <f t="shared" ref="AV38:AV39" si="250">AX38+AZ38+BB38</f>
        <v>-29.758749743281665</v>
      </c>
      <c r="AW38" s="38">
        <f t="shared" ref="AW38:AW39" si="251">AO38</f>
        <v>-2634.3626695117741</v>
      </c>
      <c r="AX38" s="38">
        <f t="shared" si="47"/>
        <v>-29.758749743281665</v>
      </c>
      <c r="AY38" s="37">
        <f t="shared" si="48"/>
        <v>0</v>
      </c>
      <c r="AZ38" s="37">
        <f t="shared" si="49"/>
        <v>0</v>
      </c>
      <c r="BA38" s="37">
        <f t="shared" ref="BA38:BA39" si="252">AS38</f>
        <v>0</v>
      </c>
      <c r="BB38" s="37">
        <f t="shared" ref="BB38:BB39" si="253">BA38/BB$50</f>
        <v>0</v>
      </c>
      <c r="BC38" s="55">
        <f t="shared" si="88"/>
        <v>0</v>
      </c>
      <c r="BD38" s="54"/>
      <c r="BE38" s="33">
        <f>BG38+BI38+BK38</f>
        <v>-630.21349314822874</v>
      </c>
      <c r="BF38" s="33">
        <f>BH38+BJ38+BL38</f>
        <v>-11.754626641886398</v>
      </c>
      <c r="BG38" s="34">
        <v>-630.21349314822874</v>
      </c>
      <c r="BH38" s="34">
        <f t="shared" si="124"/>
        <v>-11.754626641886398</v>
      </c>
      <c r="BI38" s="34"/>
      <c r="BJ38" s="34">
        <f t="shared" si="125"/>
        <v>0</v>
      </c>
      <c r="BK38" s="34"/>
      <c r="BL38" s="34">
        <f t="shared" si="126"/>
        <v>0</v>
      </c>
      <c r="BM38" s="35">
        <f t="shared" ref="BM38:BM39" si="254">BO38+BQ38+BS38</f>
        <v>-630.21349314822874</v>
      </c>
      <c r="BN38" s="35">
        <f t="shared" si="197"/>
        <v>-11.754626641886398</v>
      </c>
      <c r="BO38" s="38">
        <f t="shared" ref="BO38:BO39" si="255">BG38</f>
        <v>-630.21349314822874</v>
      </c>
      <c r="BP38" s="38">
        <f t="shared" si="54"/>
        <v>-11.754626641886398</v>
      </c>
      <c r="BQ38" s="37">
        <f t="shared" si="55"/>
        <v>0</v>
      </c>
      <c r="BR38" s="37">
        <f t="shared" si="56"/>
        <v>0</v>
      </c>
      <c r="BS38" s="162">
        <f t="shared" ref="BS38:BS39" si="256">BK38</f>
        <v>0</v>
      </c>
      <c r="BT38" s="162">
        <f t="shared" si="79"/>
        <v>0</v>
      </c>
      <c r="BU38" s="77">
        <f t="shared" si="90"/>
        <v>0</v>
      </c>
      <c r="BV38" s="54"/>
      <c r="BW38" s="33">
        <f>BY38+CA38+CC38</f>
        <v>0</v>
      </c>
      <c r="BX38" s="33">
        <f>BZ38+CB38+CD38</f>
        <v>0</v>
      </c>
      <c r="BY38" s="34"/>
      <c r="BZ38" s="34">
        <f t="shared" si="130"/>
        <v>0</v>
      </c>
      <c r="CA38" s="119"/>
      <c r="CB38" s="34">
        <f t="shared" si="131"/>
        <v>0</v>
      </c>
      <c r="CC38" s="34"/>
      <c r="CD38" s="34">
        <f t="shared" si="132"/>
        <v>0</v>
      </c>
      <c r="CE38" s="35">
        <f t="shared" ref="CE38:CF45" si="257">CG38+CI38+CK38</f>
        <v>0</v>
      </c>
      <c r="CF38" s="35">
        <f t="shared" si="257"/>
        <v>0</v>
      </c>
      <c r="CG38" s="38">
        <f>BY38</f>
        <v>0</v>
      </c>
      <c r="CH38" s="38">
        <f t="shared" si="18"/>
        <v>0</v>
      </c>
      <c r="CI38" s="37">
        <f>CA38</f>
        <v>0</v>
      </c>
      <c r="CJ38" s="37">
        <f t="shared" si="62"/>
        <v>0</v>
      </c>
      <c r="CK38" s="162">
        <f t="shared" ref="CK38:CK44" si="258">CC38</f>
        <v>0</v>
      </c>
      <c r="CL38" s="162">
        <f t="shared" si="82"/>
        <v>0</v>
      </c>
      <c r="CM38" s="85">
        <v>0</v>
      </c>
    </row>
    <row r="39" spans="1:95" ht="15.75" x14ac:dyDescent="0.25">
      <c r="A39" s="79">
        <v>8</v>
      </c>
      <c r="B39" s="117" t="s">
        <v>91</v>
      </c>
      <c r="C39" s="49">
        <f t="shared" si="234"/>
        <v>-1261.5698261638729</v>
      </c>
      <c r="D39" s="49">
        <f>F39+H39+J39</f>
        <v>-2.5395982825014642</v>
      </c>
      <c r="E39" s="119">
        <f t="shared" si="235"/>
        <v>-66.15215726997387</v>
      </c>
      <c r="F39" s="119">
        <f t="shared" si="236"/>
        <v>-0.10198028211581669</v>
      </c>
      <c r="G39" s="119">
        <f t="shared" si="237"/>
        <v>-1195.4176688938992</v>
      </c>
      <c r="H39" s="119">
        <f t="shared" si="238"/>
        <v>-2.4376180003856476</v>
      </c>
      <c r="I39" s="119">
        <f t="shared" si="239"/>
        <v>0</v>
      </c>
      <c r="J39" s="119">
        <f t="shared" si="240"/>
        <v>0</v>
      </c>
      <c r="K39" s="35">
        <f t="shared" si="241"/>
        <v>-1261.5698261638731</v>
      </c>
      <c r="L39" s="35">
        <f t="shared" si="242"/>
        <v>-2.5395982825014642</v>
      </c>
      <c r="M39" s="38">
        <f t="shared" ref="M39" si="259">AE39+AW39+BO39+CG39</f>
        <v>-66.15215726997387</v>
      </c>
      <c r="N39" s="38">
        <f t="shared" si="134"/>
        <v>-0.10198028211581669</v>
      </c>
      <c r="O39" s="37">
        <f t="shared" ref="O39" si="260">AG39+AY39+BQ39+CI39</f>
        <v>-1195.4176688938992</v>
      </c>
      <c r="P39" s="37">
        <f t="shared" si="116"/>
        <v>-2.4376180003856476</v>
      </c>
      <c r="Q39" s="37">
        <f t="shared" si="83"/>
        <v>0</v>
      </c>
      <c r="R39" s="37">
        <f t="shared" si="84"/>
        <v>0</v>
      </c>
      <c r="S39" s="55">
        <f t="shared" si="145"/>
        <v>0</v>
      </c>
      <c r="T39" s="56"/>
      <c r="U39" s="49">
        <f t="shared" si="226"/>
        <v>-1033.682976560086</v>
      </c>
      <c r="V39" s="33">
        <f t="shared" si="226"/>
        <v>-2.7062550967156818</v>
      </c>
      <c r="W39" s="34">
        <v>-51.664109489999873</v>
      </c>
      <c r="X39" s="34">
        <f t="shared" si="117"/>
        <v>-0.10208080582414154</v>
      </c>
      <c r="Y39" s="34">
        <v>-982.01886707008623</v>
      </c>
      <c r="Z39" s="34">
        <f t="shared" si="118"/>
        <v>-2.6041742908915402</v>
      </c>
      <c r="AA39" s="34"/>
      <c r="AB39" s="34">
        <f t="shared" si="119"/>
        <v>0</v>
      </c>
      <c r="AC39" s="35">
        <f t="shared" si="245"/>
        <v>-1033.682976560086</v>
      </c>
      <c r="AD39" s="35">
        <f t="shared" si="245"/>
        <v>-2.7062550967156818</v>
      </c>
      <c r="AE39" s="38">
        <f t="shared" si="246"/>
        <v>-51.664109489999873</v>
      </c>
      <c r="AF39" s="38">
        <f t="shared" si="7"/>
        <v>-0.10208080582414154</v>
      </c>
      <c r="AG39" s="37">
        <f>Y39</f>
        <v>-982.01886707008623</v>
      </c>
      <c r="AH39" s="37">
        <f t="shared" si="40"/>
        <v>-2.6041742908915402</v>
      </c>
      <c r="AI39" s="37">
        <f t="shared" si="247"/>
        <v>0</v>
      </c>
      <c r="AJ39" s="37">
        <f t="shared" si="248"/>
        <v>0</v>
      </c>
      <c r="AK39" s="55">
        <f t="shared" si="9"/>
        <v>0</v>
      </c>
      <c r="AL39" s="56"/>
      <c r="AM39" s="33">
        <f t="shared" si="229"/>
        <v>-154.91663772042949</v>
      </c>
      <c r="AN39" s="33">
        <f t="shared" si="229"/>
        <v>-2.165570585641408</v>
      </c>
      <c r="AO39" s="34">
        <v>-7.6977366699869947</v>
      </c>
      <c r="AP39" s="34">
        <f t="shared" si="185"/>
        <v>-8.6956523413793965E-2</v>
      </c>
      <c r="AQ39" s="119">
        <v>-147.2189010504425</v>
      </c>
      <c r="AR39" s="34">
        <f t="shared" si="186"/>
        <v>-2.0786140622276141</v>
      </c>
      <c r="AS39" s="34"/>
      <c r="AT39" s="34">
        <f t="shared" si="187"/>
        <v>0</v>
      </c>
      <c r="AU39" s="35">
        <f t="shared" si="249"/>
        <v>-154.91663772042949</v>
      </c>
      <c r="AV39" s="35">
        <f t="shared" si="250"/>
        <v>-2.165570585641408</v>
      </c>
      <c r="AW39" s="38">
        <f t="shared" si="251"/>
        <v>-7.6977366699869947</v>
      </c>
      <c r="AX39" s="38">
        <f t="shared" si="47"/>
        <v>-8.6956523413793965E-2</v>
      </c>
      <c r="AY39" s="37">
        <f t="shared" ref="AY39" si="261">AQ39</f>
        <v>-147.2189010504425</v>
      </c>
      <c r="AZ39" s="37">
        <f t="shared" si="49"/>
        <v>-2.0786140622276141</v>
      </c>
      <c r="BA39" s="37">
        <f t="shared" si="252"/>
        <v>0</v>
      </c>
      <c r="BB39" s="37">
        <f t="shared" si="253"/>
        <v>0</v>
      </c>
      <c r="BC39" s="55">
        <f t="shared" ref="BC39" si="262">IFERROR(AV39/AN39-1,"")</f>
        <v>0</v>
      </c>
      <c r="BD39" s="54"/>
      <c r="BE39" s="33">
        <f t="shared" ref="BE39:BE48" si="263">BG39+BI39+BK39</f>
        <v>-71.048915201927116</v>
      </c>
      <c r="BF39" s="33">
        <f t="shared" ref="BF39:BF47" si="264">BH39+BJ39+BL39</f>
        <v>-1.6515565831114423</v>
      </c>
      <c r="BG39" s="34">
        <v>-6.7029814499999958</v>
      </c>
      <c r="BH39" s="34">
        <f t="shared" si="124"/>
        <v>-0.12502278226167446</v>
      </c>
      <c r="BI39" s="34">
        <v>-64.34593375192712</v>
      </c>
      <c r="BJ39" s="34">
        <f t="shared" si="125"/>
        <v>-1.5265338008497678</v>
      </c>
      <c r="BK39" s="34"/>
      <c r="BL39" s="34">
        <f t="shared" si="126"/>
        <v>0</v>
      </c>
      <c r="BM39" s="35">
        <f t="shared" si="254"/>
        <v>-71.048915201927116</v>
      </c>
      <c r="BN39" s="35">
        <f>BP39+BR39+BT39</f>
        <v>-1.6515565831114423</v>
      </c>
      <c r="BO39" s="38">
        <f t="shared" si="255"/>
        <v>-6.7029814499999958</v>
      </c>
      <c r="BP39" s="38">
        <f t="shared" si="54"/>
        <v>-0.12502278226167446</v>
      </c>
      <c r="BQ39" s="37">
        <f t="shared" ref="BQ39" si="265">BI39</f>
        <v>-64.34593375192712</v>
      </c>
      <c r="BR39" s="37">
        <f t="shared" si="56"/>
        <v>-1.5265338008497678</v>
      </c>
      <c r="BS39" s="162">
        <f t="shared" si="256"/>
        <v>0</v>
      </c>
      <c r="BT39" s="162">
        <f t="shared" si="79"/>
        <v>0</v>
      </c>
      <c r="BU39" s="77">
        <f t="shared" ref="BU39" si="266">IFERROR(BN39/BF39-1,"")</f>
        <v>0</v>
      </c>
      <c r="BV39" s="54"/>
      <c r="BW39" s="33">
        <f t="shared" ref="BW39:BW48" si="267">BY39+CA39+CC39</f>
        <v>-1.9212966814304611</v>
      </c>
      <c r="BX39" s="33">
        <f t="shared" ref="BX39:BX48" si="268">BZ39+CB39+CD39</f>
        <v>-5.7162603115110979</v>
      </c>
      <c r="BY39" s="34">
        <v>-8.7329659986999986E-2</v>
      </c>
      <c r="BZ39" s="34">
        <f t="shared" si="130"/>
        <v>-0.20405141654713188</v>
      </c>
      <c r="CA39" s="34">
        <v>-1.8339670214434611</v>
      </c>
      <c r="CB39" s="34">
        <f t="shared" si="131"/>
        <v>-5.5122088949639663</v>
      </c>
      <c r="CC39" s="34"/>
      <c r="CD39" s="34">
        <f t="shared" si="132"/>
        <v>0</v>
      </c>
      <c r="CE39" s="35">
        <f t="shared" si="257"/>
        <v>-1.9212966814304611</v>
      </c>
      <c r="CF39" s="35">
        <f t="shared" si="257"/>
        <v>-5.7162603115110979</v>
      </c>
      <c r="CG39" s="38">
        <f t="shared" ref="CG39" si="269">BY39</f>
        <v>-8.7329659986999986E-2</v>
      </c>
      <c r="CH39" s="38">
        <f t="shared" si="18"/>
        <v>-0.20405141654713188</v>
      </c>
      <c r="CI39" s="37">
        <f t="shared" ref="CI39" si="270">CA39</f>
        <v>-1.8339670214434611</v>
      </c>
      <c r="CJ39" s="37">
        <f t="shared" si="62"/>
        <v>-5.5122088949639663</v>
      </c>
      <c r="CK39" s="162">
        <f t="shared" si="258"/>
        <v>0</v>
      </c>
      <c r="CL39" s="162">
        <f t="shared" si="82"/>
        <v>0</v>
      </c>
      <c r="CM39" s="77">
        <f t="shared" ref="CM39" si="271">IFERROR(CF39/BX39-1,"")</f>
        <v>0</v>
      </c>
    </row>
    <row r="40" spans="1:95" s="177" customFormat="1" ht="21" customHeight="1" x14ac:dyDescent="0.25">
      <c r="A40" s="79">
        <v>9</v>
      </c>
      <c r="B40" s="122" t="s">
        <v>6</v>
      </c>
      <c r="C40" s="49">
        <f t="shared" si="234"/>
        <v>12349.10477299945</v>
      </c>
      <c r="D40" s="49">
        <f t="shared" ref="D40:D47" si="272">F40+H40+J40</f>
        <v>19.670046429478447</v>
      </c>
      <c r="E40" s="49">
        <f t="shared" si="235"/>
        <v>11077.541935166604</v>
      </c>
      <c r="F40" s="49">
        <f t="shared" si="236"/>
        <v>17.077158150530053</v>
      </c>
      <c r="G40" s="49">
        <f t="shared" si="237"/>
        <v>1192.3830189026103</v>
      </c>
      <c r="H40" s="49">
        <f t="shared" si="238"/>
        <v>2.4314299393956502</v>
      </c>
      <c r="I40" s="49">
        <f t="shared" si="239"/>
        <v>79.179818930236621</v>
      </c>
      <c r="J40" s="49">
        <f t="shared" si="240"/>
        <v>0.16145833955274413</v>
      </c>
      <c r="K40" s="35">
        <f>K41+K42+K43+K44</f>
        <v>12349.10477299945</v>
      </c>
      <c r="L40" s="35">
        <f t="shared" ref="L40" si="273">L41+L42+L43+L44</f>
        <v>19.670046429478447</v>
      </c>
      <c r="M40" s="170">
        <f t="shared" si="243"/>
        <v>11077.541935166604</v>
      </c>
      <c r="N40" s="170">
        <f t="shared" si="134"/>
        <v>17.077158150530053</v>
      </c>
      <c r="O40" s="171">
        <f t="shared" si="244"/>
        <v>1192.3830189026103</v>
      </c>
      <c r="P40" s="171">
        <f t="shared" ref="P40" si="274">AH40+AZ40+BR40+CJ40</f>
        <v>9.7257157587645242</v>
      </c>
      <c r="Q40" s="171">
        <f t="shared" si="83"/>
        <v>79.179818930236621</v>
      </c>
      <c r="R40" s="171">
        <f t="shared" ref="R40" si="275">AJ40+BB40+BT40+CL40</f>
        <v>0.64583309267072142</v>
      </c>
      <c r="S40" s="172">
        <f t="shared" si="145"/>
        <v>0</v>
      </c>
      <c r="T40" s="173"/>
      <c r="U40" s="49">
        <f t="shared" ref="U40:U45" si="276">W40+Y40+AA40</f>
        <v>9533.7498160433206</v>
      </c>
      <c r="V40" s="33">
        <f t="shared" ref="V40:V45" si="277">X40+Z40+AB40</f>
        <v>19.49828043769924</v>
      </c>
      <c r="W40" s="33">
        <f>W41+W42+W43+W44</f>
        <v>8555.9868258613824</v>
      </c>
      <c r="X40" s="33">
        <f t="shared" si="117"/>
        <v>16.905392126689517</v>
      </c>
      <c r="Y40" s="33">
        <f t="shared" ref="Y40:AF40" si="278">Y41+Y42+Y43+Y44</f>
        <v>916.87799557857272</v>
      </c>
      <c r="Z40" s="33">
        <f t="shared" si="118"/>
        <v>2.4314299694605324</v>
      </c>
      <c r="AA40" s="33">
        <f t="shared" si="278"/>
        <v>60.884994603365165</v>
      </c>
      <c r="AB40" s="33">
        <f t="shared" si="278"/>
        <v>0.1614583415491932</v>
      </c>
      <c r="AC40" s="33">
        <f t="shared" si="278"/>
        <v>9533.7498160433206</v>
      </c>
      <c r="AD40" s="33">
        <f t="shared" si="278"/>
        <v>19.498280437699243</v>
      </c>
      <c r="AE40" s="33">
        <f t="shared" si="278"/>
        <v>8555.9868258613824</v>
      </c>
      <c r="AF40" s="33">
        <f t="shared" si="278"/>
        <v>16.905392126689517</v>
      </c>
      <c r="AG40" s="171">
        <f t="shared" ref="AG40:AJ40" si="279">AG41+AG42+AG43+AG44</f>
        <v>916.87799557857272</v>
      </c>
      <c r="AH40" s="171">
        <f t="shared" si="279"/>
        <v>2.4314299694605324</v>
      </c>
      <c r="AI40" s="171">
        <f t="shared" si="279"/>
        <v>60.884994603365165</v>
      </c>
      <c r="AJ40" s="171">
        <f t="shared" si="279"/>
        <v>0.1614583415491932</v>
      </c>
      <c r="AK40" s="172">
        <f t="shared" si="9"/>
        <v>2.2204460492503131E-16</v>
      </c>
      <c r="AL40" s="173"/>
      <c r="AM40" s="33">
        <f t="shared" si="229"/>
        <v>1741.7656203149943</v>
      </c>
      <c r="AN40" s="33">
        <f t="shared" si="229"/>
        <v>20.194030497226372</v>
      </c>
      <c r="AO40" s="33">
        <f>AO41+AO42+AO43+AO44</f>
        <v>1558.1229851407688</v>
      </c>
      <c r="AP40" s="33">
        <f t="shared" si="185"/>
        <v>17.601142211999402</v>
      </c>
      <c r="AQ40" s="49">
        <f t="shared" ref="AQ40:AT40" si="280">AQ41+AQ42+AQ43+AQ44</f>
        <v>172.2072659039589</v>
      </c>
      <c r="AR40" s="33">
        <f t="shared" si="186"/>
        <v>2.4314299452832588</v>
      </c>
      <c r="AS40" s="33">
        <f t="shared" si="280"/>
        <v>11.435369270266561</v>
      </c>
      <c r="AT40" s="33">
        <f t="shared" si="280"/>
        <v>0.16145833994370901</v>
      </c>
      <c r="AU40" s="33">
        <f>AU41+AU42+AU43+AU44</f>
        <v>1741.7656203149941</v>
      </c>
      <c r="AV40" s="33">
        <f>AV41+AV42+AV43+AV44</f>
        <v>20.194030497226372</v>
      </c>
      <c r="AW40" s="170">
        <f>AW41+AW42+AW43+AW44</f>
        <v>1558.1229851407688</v>
      </c>
      <c r="AX40" s="170">
        <f t="shared" si="47"/>
        <v>17.601142211999402</v>
      </c>
      <c r="AY40" s="171">
        <f t="shared" ref="AY40" si="281">AY41+AY42+AY43+AY44</f>
        <v>172.2072659039589</v>
      </c>
      <c r="AZ40" s="171">
        <f t="shared" si="49"/>
        <v>2.4314299452832588</v>
      </c>
      <c r="BA40" s="171">
        <f t="shared" ref="BA40:BB40" si="282">BA41+BA42+BA43+BA44</f>
        <v>11.435369270266561</v>
      </c>
      <c r="BB40" s="171">
        <f t="shared" si="282"/>
        <v>0.16145833994370901</v>
      </c>
      <c r="BC40" s="172">
        <f t="shared" si="88"/>
        <v>0</v>
      </c>
      <c r="BD40" s="174"/>
      <c r="BE40" s="33">
        <f t="shared" si="263"/>
        <v>1065.0273213120599</v>
      </c>
      <c r="BF40" s="33">
        <f t="shared" si="264"/>
        <v>20.419040907445908</v>
      </c>
      <c r="BG40" s="33">
        <f>BG41+BG42+BG43+BG44</f>
        <v>955.73278735145186</v>
      </c>
      <c r="BH40" s="33">
        <f t="shared" si="124"/>
        <v>17.826152894005677</v>
      </c>
      <c r="BI40" s="33">
        <f t="shared" ref="BI40:BN40" si="283">BI41+BI42+BI43+BI44</f>
        <v>102.48879762451429</v>
      </c>
      <c r="BJ40" s="33">
        <f t="shared" si="125"/>
        <v>2.4314296904205976</v>
      </c>
      <c r="BK40" s="33">
        <f t="shared" si="283"/>
        <v>6.8057363360937941</v>
      </c>
      <c r="BL40" s="33">
        <f t="shared" si="283"/>
        <v>0.16145832301963423</v>
      </c>
      <c r="BM40" s="33">
        <f t="shared" si="283"/>
        <v>1065.0273213120599</v>
      </c>
      <c r="BN40" s="33">
        <f t="shared" si="283"/>
        <v>20.419040907445908</v>
      </c>
      <c r="BO40" s="33">
        <f>BO41+BO42+BO43+BO44</f>
        <v>955.73278735145186</v>
      </c>
      <c r="BP40" s="170">
        <f>BO40/BP$50</f>
        <v>17.826152894005677</v>
      </c>
      <c r="BQ40" s="171">
        <f t="shared" ref="BQ40" si="284">BQ41+BQ42+BQ43+BQ44</f>
        <v>102.48879762451429</v>
      </c>
      <c r="BR40" s="171">
        <f>BQ40/BR$50</f>
        <v>2.4314296904205976</v>
      </c>
      <c r="BS40" s="175">
        <f t="shared" ref="BS40" si="285">BS41+BS42+BS43+BS44</f>
        <v>6.8057363360937941</v>
      </c>
      <c r="BT40" s="175">
        <f>BT41+BT42+BT43+BT44</f>
        <v>0.16145832301963423</v>
      </c>
      <c r="BU40" s="176">
        <f t="shared" si="90"/>
        <v>0</v>
      </c>
      <c r="BV40" s="174"/>
      <c r="BW40" s="33">
        <f t="shared" si="267"/>
        <v>8.5620153290754093</v>
      </c>
      <c r="BX40" s="33">
        <f t="shared" si="268"/>
        <v>20.582884241758315</v>
      </c>
      <c r="BY40" s="33">
        <f>BY41+BY42+BY43+BY44</f>
        <v>7.6993368129999986</v>
      </c>
      <c r="BZ40" s="33">
        <f t="shared" ref="BZ40:CD40" si="286">BZ41+BZ42+BZ43+BZ44</f>
        <v>17.989999999999995</v>
      </c>
      <c r="CA40" s="33">
        <f t="shared" si="286"/>
        <v>0.80895979556430087</v>
      </c>
      <c r="CB40" s="33">
        <f t="shared" si="286"/>
        <v>2.4314261536001349</v>
      </c>
      <c r="CC40" s="33">
        <f t="shared" si="286"/>
        <v>5.3718720511109729E-2</v>
      </c>
      <c r="CD40" s="33">
        <f t="shared" si="286"/>
        <v>0.16145808815818499</v>
      </c>
      <c r="CE40" s="35">
        <f>CE41+CE42+CE43+CE44</f>
        <v>8.5620153290754093</v>
      </c>
      <c r="CF40" s="35">
        <f t="shared" ref="CF40:CL40" si="287">CF41+CF42+CF43+CF44</f>
        <v>20.582884241758315</v>
      </c>
      <c r="CG40" s="170">
        <f t="shared" si="287"/>
        <v>7.6993368129999986</v>
      </c>
      <c r="CH40" s="170">
        <f t="shared" si="287"/>
        <v>17.989999999999995</v>
      </c>
      <c r="CI40" s="171">
        <f t="shared" si="287"/>
        <v>0.80895979556430087</v>
      </c>
      <c r="CJ40" s="171">
        <f t="shared" si="287"/>
        <v>2.4314261536001349</v>
      </c>
      <c r="CK40" s="175">
        <f t="shared" si="287"/>
        <v>5.3718720511109729E-2</v>
      </c>
      <c r="CL40" s="175">
        <f t="shared" si="287"/>
        <v>0.16145808815818499</v>
      </c>
      <c r="CM40" s="176">
        <f t="shared" si="91"/>
        <v>0</v>
      </c>
    </row>
    <row r="41" spans="1:95" ht="15.75" x14ac:dyDescent="0.25">
      <c r="A41" s="75" t="s">
        <v>92</v>
      </c>
      <c r="B41" s="48" t="s">
        <v>5</v>
      </c>
      <c r="C41" s="49">
        <f t="shared" si="234"/>
        <v>2222.8397897898567</v>
      </c>
      <c r="D41" s="49">
        <f t="shared" si="272"/>
        <v>3.5406097919977304</v>
      </c>
      <c r="E41" s="119">
        <f t="shared" si="235"/>
        <v>1993.9584789799439</v>
      </c>
      <c r="F41" s="119">
        <f t="shared" si="236"/>
        <v>3.0738899017870192</v>
      </c>
      <c r="G41" s="119">
        <f t="shared" si="237"/>
        <v>214.6289434024699</v>
      </c>
      <c r="H41" s="119">
        <f t="shared" si="238"/>
        <v>0.43765738909121715</v>
      </c>
      <c r="I41" s="119">
        <f t="shared" si="239"/>
        <v>14.2523674074426</v>
      </c>
      <c r="J41" s="119">
        <f t="shared" si="240"/>
        <v>2.9062501119493961E-2</v>
      </c>
      <c r="K41" s="35">
        <f>M41+O41+Q41</f>
        <v>2222.8397897898567</v>
      </c>
      <c r="L41" s="35">
        <f>N41+P41+R41</f>
        <v>3.5406097919977304</v>
      </c>
      <c r="M41" s="38">
        <f>AE41+AW41+BO41+CG41</f>
        <v>1993.9584789799439</v>
      </c>
      <c r="N41" s="38">
        <f>M41/$N$50</f>
        <v>3.0738899017870192</v>
      </c>
      <c r="O41" s="37">
        <f t="shared" si="244"/>
        <v>214.6289434024699</v>
      </c>
      <c r="P41" s="37">
        <f t="shared" si="116"/>
        <v>0.43765738909121715</v>
      </c>
      <c r="Q41" s="37">
        <f t="shared" si="83"/>
        <v>14.2523674074426</v>
      </c>
      <c r="R41" s="37">
        <f t="shared" si="84"/>
        <v>2.9062501119493961E-2</v>
      </c>
      <c r="S41" s="55">
        <f t="shared" si="145"/>
        <v>0</v>
      </c>
      <c r="T41" s="56"/>
      <c r="U41" s="49">
        <f t="shared" si="276"/>
        <v>1716.0741640941324</v>
      </c>
      <c r="V41" s="33">
        <f t="shared" si="277"/>
        <v>3.5096888925817251</v>
      </c>
      <c r="W41" s="34">
        <v>1540.0768258613834</v>
      </c>
      <c r="X41" s="34">
        <f t="shared" si="117"/>
        <v>3.0429689965999747</v>
      </c>
      <c r="Y41" s="34">
        <v>165.03803920414316</v>
      </c>
      <c r="Z41" s="34">
        <f t="shared" si="118"/>
        <v>0.43765739450289604</v>
      </c>
      <c r="AA41" s="34">
        <v>10.959299028605734</v>
      </c>
      <c r="AB41" s="34">
        <f t="shared" si="119"/>
        <v>2.9062501478854787E-2</v>
      </c>
      <c r="AC41" s="35">
        <f t="shared" ref="AC41:AD47" si="288">AE41+AG41+AI41</f>
        <v>1716.0741640941324</v>
      </c>
      <c r="AD41" s="35">
        <f t="shared" si="288"/>
        <v>3.5096888925817251</v>
      </c>
      <c r="AE41" s="38">
        <f t="shared" ref="AE41:AE43" si="289">W41</f>
        <v>1540.0768258613834</v>
      </c>
      <c r="AF41" s="38">
        <f t="shared" si="7"/>
        <v>3.0429689965999747</v>
      </c>
      <c r="AG41" s="37">
        <f>Y41</f>
        <v>165.03803920414316</v>
      </c>
      <c r="AH41" s="37">
        <f t="shared" si="40"/>
        <v>0.43765739450289604</v>
      </c>
      <c r="AI41" s="37">
        <f t="shared" ref="AI41:AI45" si="290">AA41</f>
        <v>10.959299028605734</v>
      </c>
      <c r="AJ41" s="37">
        <f t="shared" ref="AJ41:AJ45" si="291">AI41/AJ$50</f>
        <v>2.9062501478854787E-2</v>
      </c>
      <c r="AK41" s="55">
        <f t="shared" si="9"/>
        <v>0</v>
      </c>
      <c r="AL41" s="56"/>
      <c r="AM41" s="33">
        <f t="shared" ref="AM41:AM44" si="292">AO41+AQ41+AS41</f>
        <v>313.51865947212934</v>
      </c>
      <c r="AN41" s="33">
        <f t="shared" ref="AN41:AN44" si="293">AP41+AR41+AT41</f>
        <v>3.6349350667421465</v>
      </c>
      <c r="AO41" s="34">
        <v>280.46298514076875</v>
      </c>
      <c r="AP41" s="34">
        <f t="shared" si="185"/>
        <v>3.1682151754012922</v>
      </c>
      <c r="AQ41" s="119">
        <v>30.997307862712603</v>
      </c>
      <c r="AR41" s="34">
        <f t="shared" si="186"/>
        <v>0.43765739015098665</v>
      </c>
      <c r="AS41" s="34">
        <v>2.0583664686479821</v>
      </c>
      <c r="AT41" s="34">
        <f t="shared" si="187"/>
        <v>2.9062501189867637E-2</v>
      </c>
      <c r="AU41" s="35">
        <f t="shared" ref="AU41:AU45" si="294">AW41+AY41+BA41</f>
        <v>313.51865947212934</v>
      </c>
      <c r="AV41" s="35">
        <f t="shared" ref="AV41:AV45" si="295">AX41+AZ41+BB41</f>
        <v>3.6349350667421465</v>
      </c>
      <c r="AW41" s="38">
        <f t="shared" ref="AW41:AW44" si="296">AO41</f>
        <v>280.46298514076875</v>
      </c>
      <c r="AX41" s="38">
        <f t="shared" si="47"/>
        <v>3.1682151754012922</v>
      </c>
      <c r="AY41" s="37">
        <f t="shared" si="48"/>
        <v>30.997307862712603</v>
      </c>
      <c r="AZ41" s="37">
        <f t="shared" si="49"/>
        <v>0.43765739015098665</v>
      </c>
      <c r="BA41" s="37">
        <f t="shared" ref="BA41:BA45" si="297">AS41</f>
        <v>2.0583664686479821</v>
      </c>
      <c r="BB41" s="37">
        <f t="shared" ref="BB41:BB45" si="298">BA41/BB$50</f>
        <v>2.9062501189867637E-2</v>
      </c>
      <c r="BC41" s="55">
        <f t="shared" si="88"/>
        <v>0</v>
      </c>
      <c r="BD41" s="54"/>
      <c r="BE41" s="33">
        <f t="shared" si="263"/>
        <v>191.70580346436128</v>
      </c>
      <c r="BF41" s="33">
        <f t="shared" si="264"/>
        <v>3.6754438819150566</v>
      </c>
      <c r="BG41" s="34">
        <v>172.03278735145179</v>
      </c>
      <c r="BH41" s="34">
        <f t="shared" si="124"/>
        <v>3.2087240394958148</v>
      </c>
      <c r="BI41" s="34">
        <v>18.447983572412582</v>
      </c>
      <c r="BJ41" s="34">
        <f t="shared" si="125"/>
        <v>0.43765734427570779</v>
      </c>
      <c r="BK41" s="34">
        <v>1.2250325404968834</v>
      </c>
      <c r="BL41" s="34">
        <f t="shared" si="126"/>
        <v>2.9062498143534166E-2</v>
      </c>
      <c r="BM41" s="35">
        <f t="shared" ref="BM41:BM43" si="299">BO41+BQ41+BS41</f>
        <v>191.70580346436128</v>
      </c>
      <c r="BN41" s="35">
        <f>BP41+BR41+BT41</f>
        <v>3.6754438819150566</v>
      </c>
      <c r="BO41" s="38">
        <f t="shared" ref="BO41:BO45" si="300">BG41</f>
        <v>172.03278735145179</v>
      </c>
      <c r="BP41" s="38">
        <f t="shared" si="54"/>
        <v>3.2087240394958148</v>
      </c>
      <c r="BQ41" s="37">
        <f t="shared" si="55"/>
        <v>18.447983572412582</v>
      </c>
      <c r="BR41" s="37">
        <f t="shared" si="56"/>
        <v>0.43765734427570779</v>
      </c>
      <c r="BS41" s="162">
        <f t="shared" ref="BS41:BS44" si="301">BK41</f>
        <v>1.2250325404968834</v>
      </c>
      <c r="BT41" s="162">
        <f t="shared" si="79"/>
        <v>2.9062498143534166E-2</v>
      </c>
      <c r="BU41" s="77">
        <f t="shared" si="90"/>
        <v>0</v>
      </c>
      <c r="BV41" s="54"/>
      <c r="BW41" s="33">
        <f t="shared" si="267"/>
        <v>1.5411627592335737</v>
      </c>
      <c r="BX41" s="33">
        <f t="shared" si="268"/>
        <v>3.7049191635164971</v>
      </c>
      <c r="BY41" s="34">
        <v>1.3858806263399996</v>
      </c>
      <c r="BZ41" s="34">
        <f t="shared" si="130"/>
        <v>3.2381999999999991</v>
      </c>
      <c r="CA41" s="34">
        <v>0.14561276320157424</v>
      </c>
      <c r="CB41" s="34">
        <f t="shared" si="131"/>
        <v>0.4376567076480245</v>
      </c>
      <c r="CC41" s="34">
        <v>9.6693696919997532E-3</v>
      </c>
      <c r="CD41" s="34">
        <f t="shared" si="132"/>
        <v>2.9062455868473305E-2</v>
      </c>
      <c r="CE41" s="35">
        <f t="shared" si="257"/>
        <v>1.5411627592335737</v>
      </c>
      <c r="CF41" s="35">
        <f t="shared" ref="CF41:CF45" si="302">CH41+CJ41+CL41</f>
        <v>3.7049191635164971</v>
      </c>
      <c r="CG41" s="38">
        <f>BY41</f>
        <v>1.3858806263399996</v>
      </c>
      <c r="CH41" s="38">
        <f t="shared" si="18"/>
        <v>3.2381999999999991</v>
      </c>
      <c r="CI41" s="37">
        <f>CA41</f>
        <v>0.14561276320157424</v>
      </c>
      <c r="CJ41" s="37">
        <f t="shared" si="62"/>
        <v>0.4376567076480245</v>
      </c>
      <c r="CK41" s="162">
        <f t="shared" si="258"/>
        <v>9.6693696919997532E-3</v>
      </c>
      <c r="CL41" s="162">
        <f t="shared" si="82"/>
        <v>2.9062455868473305E-2</v>
      </c>
      <c r="CM41" s="77">
        <f t="shared" si="91"/>
        <v>0</v>
      </c>
    </row>
    <row r="42" spans="1:95" ht="18" hidden="1" customHeight="1" x14ac:dyDescent="0.25">
      <c r="A42" s="75" t="s">
        <v>66</v>
      </c>
      <c r="B42" s="48" t="s">
        <v>4</v>
      </c>
      <c r="C42" s="49">
        <f t="shared" si="234"/>
        <v>0</v>
      </c>
      <c r="D42" s="49">
        <f t="shared" si="272"/>
        <v>0</v>
      </c>
      <c r="E42" s="119">
        <f t="shared" si="235"/>
        <v>0</v>
      </c>
      <c r="F42" s="119">
        <f t="shared" si="236"/>
        <v>0</v>
      </c>
      <c r="G42" s="119">
        <f t="shared" si="237"/>
        <v>0</v>
      </c>
      <c r="H42" s="119">
        <f t="shared" si="238"/>
        <v>0</v>
      </c>
      <c r="I42" s="119">
        <f t="shared" si="239"/>
        <v>0</v>
      </c>
      <c r="J42" s="119">
        <f t="shared" si="240"/>
        <v>0</v>
      </c>
      <c r="K42" s="35">
        <f t="shared" ref="K42:K44" si="303">M42+O42+Q42</f>
        <v>0</v>
      </c>
      <c r="L42" s="35">
        <f t="shared" ref="L42:L47" si="304">N42+P42+R42</f>
        <v>0</v>
      </c>
      <c r="M42" s="38">
        <f t="shared" si="243"/>
        <v>0</v>
      </c>
      <c r="N42" s="38">
        <f t="shared" si="134"/>
        <v>0</v>
      </c>
      <c r="O42" s="37">
        <f t="shared" si="244"/>
        <v>0</v>
      </c>
      <c r="P42" s="37">
        <f t="shared" si="116"/>
        <v>0</v>
      </c>
      <c r="Q42" s="37">
        <f t="shared" si="83"/>
        <v>0</v>
      </c>
      <c r="R42" s="37">
        <f t="shared" si="84"/>
        <v>0</v>
      </c>
      <c r="S42" s="55">
        <f t="shared" si="145"/>
        <v>0</v>
      </c>
      <c r="T42" s="56"/>
      <c r="U42" s="49">
        <f t="shared" si="276"/>
        <v>0</v>
      </c>
      <c r="V42" s="33">
        <f>X42+Z42+AB42</f>
        <v>0</v>
      </c>
      <c r="W42" s="34"/>
      <c r="X42" s="34">
        <f t="shared" si="117"/>
        <v>0</v>
      </c>
      <c r="Y42" s="34">
        <v>0</v>
      </c>
      <c r="Z42" s="34">
        <f t="shared" si="118"/>
        <v>0</v>
      </c>
      <c r="AA42" s="34">
        <v>0</v>
      </c>
      <c r="AB42" s="34">
        <f t="shared" si="119"/>
        <v>0</v>
      </c>
      <c r="AC42" s="35">
        <f t="shared" si="288"/>
        <v>0</v>
      </c>
      <c r="AD42" s="35">
        <f t="shared" si="288"/>
        <v>0</v>
      </c>
      <c r="AE42" s="38">
        <f t="shared" si="289"/>
        <v>0</v>
      </c>
      <c r="AF42" s="38">
        <f t="shared" si="7"/>
        <v>0</v>
      </c>
      <c r="AG42" s="37">
        <f>Y42</f>
        <v>0</v>
      </c>
      <c r="AH42" s="37">
        <f t="shared" si="40"/>
        <v>0</v>
      </c>
      <c r="AI42" s="37">
        <f t="shared" si="290"/>
        <v>0</v>
      </c>
      <c r="AJ42" s="37">
        <f t="shared" si="291"/>
        <v>0</v>
      </c>
      <c r="AK42" s="55" t="str">
        <f t="shared" si="9"/>
        <v/>
      </c>
      <c r="AL42" s="56"/>
      <c r="AM42" s="33">
        <f t="shared" si="292"/>
        <v>0</v>
      </c>
      <c r="AN42" s="33">
        <f t="shared" si="293"/>
        <v>0</v>
      </c>
      <c r="AO42" s="34">
        <v>0</v>
      </c>
      <c r="AP42" s="34">
        <f t="shared" si="185"/>
        <v>0</v>
      </c>
      <c r="AQ42" s="119">
        <v>0</v>
      </c>
      <c r="AR42" s="34">
        <f t="shared" si="186"/>
        <v>0</v>
      </c>
      <c r="AS42" s="34">
        <v>0</v>
      </c>
      <c r="AT42" s="34">
        <f t="shared" si="187"/>
        <v>0</v>
      </c>
      <c r="AU42" s="35">
        <f t="shared" si="294"/>
        <v>0</v>
      </c>
      <c r="AV42" s="35">
        <f t="shared" si="295"/>
        <v>0</v>
      </c>
      <c r="AW42" s="38">
        <f t="shared" si="296"/>
        <v>0</v>
      </c>
      <c r="AX42" s="38">
        <f t="shared" si="47"/>
        <v>0</v>
      </c>
      <c r="AY42" s="37">
        <f t="shared" si="48"/>
        <v>0</v>
      </c>
      <c r="AZ42" s="37">
        <f t="shared" si="49"/>
        <v>0</v>
      </c>
      <c r="BA42" s="37">
        <f t="shared" si="297"/>
        <v>0</v>
      </c>
      <c r="BB42" s="37">
        <f t="shared" si="298"/>
        <v>0</v>
      </c>
      <c r="BC42" s="55" t="str">
        <f t="shared" si="88"/>
        <v/>
      </c>
      <c r="BD42" s="54"/>
      <c r="BE42" s="33">
        <f t="shared" si="263"/>
        <v>0</v>
      </c>
      <c r="BF42" s="33">
        <f t="shared" si="264"/>
        <v>0</v>
      </c>
      <c r="BG42" s="34">
        <v>0</v>
      </c>
      <c r="BH42" s="34">
        <f t="shared" si="124"/>
        <v>0</v>
      </c>
      <c r="BI42" s="34">
        <v>0</v>
      </c>
      <c r="BJ42" s="34">
        <f t="shared" si="125"/>
        <v>0</v>
      </c>
      <c r="BK42" s="34">
        <v>0</v>
      </c>
      <c r="BL42" s="34">
        <f t="shared" si="126"/>
        <v>0</v>
      </c>
      <c r="BM42" s="35">
        <f t="shared" si="299"/>
        <v>0</v>
      </c>
      <c r="BN42" s="35">
        <f t="shared" si="197"/>
        <v>0</v>
      </c>
      <c r="BO42" s="38">
        <f t="shared" si="300"/>
        <v>0</v>
      </c>
      <c r="BP42" s="38">
        <f t="shared" si="54"/>
        <v>0</v>
      </c>
      <c r="BQ42" s="37">
        <f t="shared" si="55"/>
        <v>0</v>
      </c>
      <c r="BR42" s="37">
        <f t="shared" si="56"/>
        <v>0</v>
      </c>
      <c r="BS42" s="162">
        <f t="shared" si="301"/>
        <v>0</v>
      </c>
      <c r="BT42" s="162">
        <f t="shared" si="79"/>
        <v>0</v>
      </c>
      <c r="BU42" s="77" t="str">
        <f t="shared" si="90"/>
        <v/>
      </c>
      <c r="BV42" s="54"/>
      <c r="BW42" s="33">
        <f t="shared" si="267"/>
        <v>0</v>
      </c>
      <c r="BX42" s="33">
        <f t="shared" si="268"/>
        <v>0</v>
      </c>
      <c r="BY42" s="34"/>
      <c r="BZ42" s="34">
        <f t="shared" si="130"/>
        <v>0</v>
      </c>
      <c r="CA42" s="34">
        <v>0</v>
      </c>
      <c r="CB42" s="34">
        <f t="shared" si="131"/>
        <v>0</v>
      </c>
      <c r="CC42" s="34">
        <v>0</v>
      </c>
      <c r="CD42" s="34">
        <f t="shared" si="132"/>
        <v>0</v>
      </c>
      <c r="CE42" s="35">
        <f t="shared" si="257"/>
        <v>0</v>
      </c>
      <c r="CF42" s="35">
        <f t="shared" si="302"/>
        <v>0</v>
      </c>
      <c r="CG42" s="38">
        <f>BY42</f>
        <v>0</v>
      </c>
      <c r="CH42" s="38">
        <f t="shared" si="18"/>
        <v>0</v>
      </c>
      <c r="CI42" s="37">
        <f>CA42</f>
        <v>0</v>
      </c>
      <c r="CJ42" s="37">
        <f t="shared" si="62"/>
        <v>0</v>
      </c>
      <c r="CK42" s="162">
        <f t="shared" si="258"/>
        <v>0</v>
      </c>
      <c r="CL42" s="162">
        <f t="shared" si="82"/>
        <v>0</v>
      </c>
      <c r="CM42" s="77" t="str">
        <f t="shared" si="91"/>
        <v/>
      </c>
    </row>
    <row r="43" spans="1:95" ht="16.5" customHeight="1" x14ac:dyDescent="0.25">
      <c r="A43" s="75" t="s">
        <v>93</v>
      </c>
      <c r="B43" s="121" t="s">
        <v>3</v>
      </c>
      <c r="C43" s="49">
        <f t="shared" si="234"/>
        <v>0</v>
      </c>
      <c r="D43" s="49">
        <f t="shared" si="272"/>
        <v>0</v>
      </c>
      <c r="E43" s="119">
        <f t="shared" si="235"/>
        <v>0</v>
      </c>
      <c r="F43" s="119">
        <f t="shared" si="236"/>
        <v>0</v>
      </c>
      <c r="G43" s="119">
        <f t="shared" si="237"/>
        <v>0</v>
      </c>
      <c r="H43" s="119">
        <f t="shared" si="238"/>
        <v>0</v>
      </c>
      <c r="I43" s="119">
        <f t="shared" si="239"/>
        <v>0</v>
      </c>
      <c r="J43" s="119">
        <f t="shared" si="240"/>
        <v>0</v>
      </c>
      <c r="K43" s="35">
        <f t="shared" si="303"/>
        <v>0</v>
      </c>
      <c r="L43" s="35">
        <f t="shared" si="304"/>
        <v>0</v>
      </c>
      <c r="M43" s="38">
        <f t="shared" si="243"/>
        <v>0</v>
      </c>
      <c r="N43" s="38">
        <f t="shared" si="134"/>
        <v>0</v>
      </c>
      <c r="O43" s="37">
        <f t="shared" si="244"/>
        <v>0</v>
      </c>
      <c r="P43" s="37">
        <f t="shared" si="116"/>
        <v>0</v>
      </c>
      <c r="Q43" s="37">
        <f t="shared" si="83"/>
        <v>0</v>
      </c>
      <c r="R43" s="37">
        <f t="shared" si="84"/>
        <v>0</v>
      </c>
      <c r="S43" s="55">
        <f t="shared" si="145"/>
        <v>0</v>
      </c>
      <c r="T43" s="56"/>
      <c r="U43" s="49">
        <f t="shared" si="276"/>
        <v>0</v>
      </c>
      <c r="V43" s="33">
        <f t="shared" si="277"/>
        <v>0</v>
      </c>
      <c r="W43" s="34"/>
      <c r="X43" s="34">
        <f t="shared" si="117"/>
        <v>0</v>
      </c>
      <c r="Y43" s="34"/>
      <c r="Z43" s="34">
        <f t="shared" si="118"/>
        <v>0</v>
      </c>
      <c r="AA43" s="34"/>
      <c r="AB43" s="34">
        <f t="shared" si="119"/>
        <v>0</v>
      </c>
      <c r="AC43" s="35">
        <f t="shared" si="288"/>
        <v>0</v>
      </c>
      <c r="AD43" s="35">
        <f t="shared" si="288"/>
        <v>0</v>
      </c>
      <c r="AE43" s="38">
        <f t="shared" si="289"/>
        <v>0</v>
      </c>
      <c r="AF43" s="38">
        <f t="shared" si="7"/>
        <v>0</v>
      </c>
      <c r="AG43" s="37">
        <f>Y43</f>
        <v>0</v>
      </c>
      <c r="AH43" s="37">
        <f t="shared" si="40"/>
        <v>0</v>
      </c>
      <c r="AI43" s="37">
        <f t="shared" si="290"/>
        <v>0</v>
      </c>
      <c r="AJ43" s="37">
        <f t="shared" si="291"/>
        <v>0</v>
      </c>
      <c r="AK43" s="55" t="str">
        <f t="shared" si="9"/>
        <v/>
      </c>
      <c r="AL43" s="56"/>
      <c r="AM43" s="33">
        <f t="shared" si="292"/>
        <v>0</v>
      </c>
      <c r="AN43" s="33">
        <f t="shared" si="293"/>
        <v>0</v>
      </c>
      <c r="AO43" s="34"/>
      <c r="AP43" s="34">
        <f t="shared" si="185"/>
        <v>0</v>
      </c>
      <c r="AQ43" s="119"/>
      <c r="AR43" s="34">
        <f t="shared" si="186"/>
        <v>0</v>
      </c>
      <c r="AS43" s="34"/>
      <c r="AT43" s="34">
        <f t="shared" si="187"/>
        <v>0</v>
      </c>
      <c r="AU43" s="35">
        <f t="shared" si="294"/>
        <v>0</v>
      </c>
      <c r="AV43" s="35">
        <f t="shared" si="295"/>
        <v>0</v>
      </c>
      <c r="AW43" s="38">
        <f t="shared" si="296"/>
        <v>0</v>
      </c>
      <c r="AX43" s="38">
        <f t="shared" si="47"/>
        <v>0</v>
      </c>
      <c r="AY43" s="37">
        <f t="shared" si="48"/>
        <v>0</v>
      </c>
      <c r="AZ43" s="37">
        <f t="shared" si="49"/>
        <v>0</v>
      </c>
      <c r="BA43" s="37">
        <f t="shared" si="297"/>
        <v>0</v>
      </c>
      <c r="BB43" s="37">
        <f t="shared" si="298"/>
        <v>0</v>
      </c>
      <c r="BC43" s="55" t="str">
        <f t="shared" si="88"/>
        <v/>
      </c>
      <c r="BD43" s="54"/>
      <c r="BE43" s="33">
        <f t="shared" si="263"/>
        <v>0</v>
      </c>
      <c r="BF43" s="33">
        <f t="shared" si="264"/>
        <v>0</v>
      </c>
      <c r="BG43" s="34"/>
      <c r="BH43" s="34">
        <f t="shared" si="124"/>
        <v>0</v>
      </c>
      <c r="BI43" s="34"/>
      <c r="BJ43" s="34">
        <f t="shared" si="125"/>
        <v>0</v>
      </c>
      <c r="BK43" s="34"/>
      <c r="BL43" s="34">
        <f t="shared" si="126"/>
        <v>0</v>
      </c>
      <c r="BM43" s="35">
        <f t="shared" si="299"/>
        <v>0</v>
      </c>
      <c r="BN43" s="35">
        <f t="shared" si="197"/>
        <v>0</v>
      </c>
      <c r="BO43" s="38">
        <f t="shared" si="300"/>
        <v>0</v>
      </c>
      <c r="BP43" s="38">
        <f t="shared" si="54"/>
        <v>0</v>
      </c>
      <c r="BQ43" s="37">
        <f t="shared" si="55"/>
        <v>0</v>
      </c>
      <c r="BR43" s="37">
        <f t="shared" si="56"/>
        <v>0</v>
      </c>
      <c r="BS43" s="162">
        <f t="shared" si="301"/>
        <v>0</v>
      </c>
      <c r="BT43" s="162">
        <f t="shared" si="79"/>
        <v>0</v>
      </c>
      <c r="BU43" s="77" t="str">
        <f t="shared" si="90"/>
        <v/>
      </c>
      <c r="BV43" s="54"/>
      <c r="BW43" s="33">
        <f t="shared" si="267"/>
        <v>0</v>
      </c>
      <c r="BX43" s="33">
        <f t="shared" si="268"/>
        <v>0</v>
      </c>
      <c r="BY43" s="34"/>
      <c r="BZ43" s="34">
        <f t="shared" si="130"/>
        <v>0</v>
      </c>
      <c r="CA43" s="34"/>
      <c r="CB43" s="34">
        <f t="shared" si="131"/>
        <v>0</v>
      </c>
      <c r="CC43" s="34"/>
      <c r="CD43" s="34">
        <f t="shared" si="132"/>
        <v>0</v>
      </c>
      <c r="CE43" s="35">
        <f t="shared" si="257"/>
        <v>0</v>
      </c>
      <c r="CF43" s="35">
        <f t="shared" si="302"/>
        <v>0</v>
      </c>
      <c r="CG43" s="38">
        <f>BY43</f>
        <v>0</v>
      </c>
      <c r="CH43" s="38">
        <f t="shared" si="18"/>
        <v>0</v>
      </c>
      <c r="CI43" s="37">
        <f>CA43</f>
        <v>0</v>
      </c>
      <c r="CJ43" s="37">
        <f t="shared" si="62"/>
        <v>0</v>
      </c>
      <c r="CK43" s="162">
        <f t="shared" si="258"/>
        <v>0</v>
      </c>
      <c r="CL43" s="162">
        <f t="shared" si="82"/>
        <v>0</v>
      </c>
      <c r="CM43" s="77" t="str">
        <f t="shared" si="91"/>
        <v/>
      </c>
    </row>
    <row r="44" spans="1:95" ht="15.75" x14ac:dyDescent="0.25">
      <c r="A44" s="75" t="s">
        <v>94</v>
      </c>
      <c r="B44" s="48" t="s">
        <v>2</v>
      </c>
      <c r="C44" s="49">
        <f t="shared" si="234"/>
        <v>10126.264983209594</v>
      </c>
      <c r="D44" s="49">
        <f t="shared" si="272"/>
        <v>16.129436637480715</v>
      </c>
      <c r="E44" s="119">
        <f t="shared" si="235"/>
        <v>9083.5834561866595</v>
      </c>
      <c r="F44" s="119">
        <f t="shared" si="236"/>
        <v>14.003268248743034</v>
      </c>
      <c r="G44" s="119">
        <f t="shared" si="237"/>
        <v>977.75407550014029</v>
      </c>
      <c r="H44" s="119">
        <f t="shared" si="238"/>
        <v>1.993772550304433</v>
      </c>
      <c r="I44" s="119">
        <f t="shared" si="239"/>
        <v>64.92745152279403</v>
      </c>
      <c r="J44" s="119">
        <f t="shared" si="240"/>
        <v>0.1323958384332502</v>
      </c>
      <c r="K44" s="35">
        <f t="shared" si="303"/>
        <v>10126.264983209594</v>
      </c>
      <c r="L44" s="35">
        <f t="shared" si="304"/>
        <v>16.129436637480715</v>
      </c>
      <c r="M44" s="38">
        <f t="shared" si="243"/>
        <v>9083.5834561866595</v>
      </c>
      <c r="N44" s="38">
        <f t="shared" si="134"/>
        <v>14.003268248743034</v>
      </c>
      <c r="O44" s="37">
        <f t="shared" si="244"/>
        <v>977.75407550014029</v>
      </c>
      <c r="P44" s="37">
        <f t="shared" si="116"/>
        <v>1.993772550304433</v>
      </c>
      <c r="Q44" s="37">
        <f t="shared" si="83"/>
        <v>64.92745152279403</v>
      </c>
      <c r="R44" s="37">
        <f t="shared" si="84"/>
        <v>0.1323958384332502</v>
      </c>
      <c r="S44" s="55">
        <f t="shared" si="145"/>
        <v>0</v>
      </c>
      <c r="T44" s="56"/>
      <c r="U44" s="49">
        <f t="shared" si="276"/>
        <v>7817.6756519491892</v>
      </c>
      <c r="V44" s="33">
        <f t="shared" si="277"/>
        <v>15.988591545117517</v>
      </c>
      <c r="W44" s="34">
        <v>7015.91</v>
      </c>
      <c r="X44" s="34">
        <f t="shared" si="117"/>
        <v>13.862423130089542</v>
      </c>
      <c r="Y44" s="34">
        <v>751.83995637442956</v>
      </c>
      <c r="Z44" s="34">
        <f t="shared" si="118"/>
        <v>1.9937725749576363</v>
      </c>
      <c r="AA44" s="34">
        <v>49.92569557475943</v>
      </c>
      <c r="AB44" s="34">
        <f t="shared" si="119"/>
        <v>0.13239584007033842</v>
      </c>
      <c r="AC44" s="35">
        <f t="shared" si="288"/>
        <v>7817.6756519491892</v>
      </c>
      <c r="AD44" s="35">
        <f t="shared" si="288"/>
        <v>15.988591545117517</v>
      </c>
      <c r="AE44" s="38">
        <f>W44</f>
        <v>7015.91</v>
      </c>
      <c r="AF44" s="38">
        <f t="shared" si="7"/>
        <v>13.862423130089542</v>
      </c>
      <c r="AG44" s="37">
        <f>Y44</f>
        <v>751.83995637442956</v>
      </c>
      <c r="AH44" s="37">
        <f t="shared" si="40"/>
        <v>1.9937725749576363</v>
      </c>
      <c r="AI44" s="37">
        <f t="shared" si="290"/>
        <v>49.92569557475943</v>
      </c>
      <c r="AJ44" s="37">
        <f t="shared" si="291"/>
        <v>0.13239584007033842</v>
      </c>
      <c r="AK44" s="55">
        <f t="shared" si="9"/>
        <v>0</v>
      </c>
      <c r="AL44" s="56"/>
      <c r="AM44" s="33">
        <f t="shared" si="292"/>
        <v>1428.2469608428648</v>
      </c>
      <c r="AN44" s="33">
        <f t="shared" si="293"/>
        <v>16.559095430484223</v>
      </c>
      <c r="AO44" s="34">
        <v>1277.6600000000001</v>
      </c>
      <c r="AP44" s="34">
        <f t="shared" si="185"/>
        <v>14.432927036598111</v>
      </c>
      <c r="AQ44" s="119">
        <v>141.2099580412463</v>
      </c>
      <c r="AR44" s="34">
        <f t="shared" si="186"/>
        <v>1.9937725551322723</v>
      </c>
      <c r="AS44" s="34">
        <v>9.3770028016185787</v>
      </c>
      <c r="AT44" s="34">
        <f t="shared" si="187"/>
        <v>0.13239583875384137</v>
      </c>
      <c r="AU44" s="35">
        <f t="shared" si="294"/>
        <v>1428.2469608428648</v>
      </c>
      <c r="AV44" s="35">
        <f>AX44+AZ44+BB44</f>
        <v>16.559095430484223</v>
      </c>
      <c r="AW44" s="38">
        <f t="shared" si="296"/>
        <v>1277.6600000000001</v>
      </c>
      <c r="AX44" s="38">
        <f t="shared" si="47"/>
        <v>14.432927036598111</v>
      </c>
      <c r="AY44" s="37">
        <f t="shared" si="48"/>
        <v>141.2099580412463</v>
      </c>
      <c r="AZ44" s="37">
        <f t="shared" si="49"/>
        <v>1.9937725551322723</v>
      </c>
      <c r="BA44" s="37">
        <f t="shared" si="297"/>
        <v>9.3770028016185787</v>
      </c>
      <c r="BB44" s="37">
        <f t="shared" si="298"/>
        <v>0.13239583875384137</v>
      </c>
      <c r="BC44" s="55">
        <f t="shared" si="88"/>
        <v>0</v>
      </c>
      <c r="BD44" s="54"/>
      <c r="BE44" s="33">
        <f t="shared" si="263"/>
        <v>873.32151784769871</v>
      </c>
      <c r="BF44" s="33">
        <f>BH44+BJ44+BL44</f>
        <v>16.74359702553085</v>
      </c>
      <c r="BG44" s="34">
        <v>783.7</v>
      </c>
      <c r="BH44" s="34">
        <f t="shared" si="124"/>
        <v>14.617428854509861</v>
      </c>
      <c r="BI44" s="34">
        <v>84.040814052101709</v>
      </c>
      <c r="BJ44" s="34">
        <f t="shared" si="125"/>
        <v>1.99377234614489</v>
      </c>
      <c r="BK44" s="34">
        <v>5.5807037955969108</v>
      </c>
      <c r="BL44" s="34">
        <f t="shared" si="126"/>
        <v>0.13239582487610005</v>
      </c>
      <c r="BM44" s="35">
        <f>BO44+BQ44+BS44</f>
        <v>873.32151784769871</v>
      </c>
      <c r="BN44" s="35">
        <f>BP44+BR44+BT44</f>
        <v>16.74359702553085</v>
      </c>
      <c r="BO44" s="38">
        <f t="shared" si="300"/>
        <v>783.7</v>
      </c>
      <c r="BP44" s="38">
        <f t="shared" si="54"/>
        <v>14.617428854509861</v>
      </c>
      <c r="BQ44" s="37">
        <f t="shared" si="55"/>
        <v>84.040814052101709</v>
      </c>
      <c r="BR44" s="37">
        <f t="shared" si="56"/>
        <v>1.99377234614489</v>
      </c>
      <c r="BS44" s="162">
        <f t="shared" si="301"/>
        <v>5.5807037955969108</v>
      </c>
      <c r="BT44" s="162">
        <f t="shared" si="79"/>
        <v>0.13239582487610005</v>
      </c>
      <c r="BU44" s="77">
        <f>IFERROR(BN44/BF44-1,"")</f>
        <v>0</v>
      </c>
      <c r="BV44" s="54"/>
      <c r="BW44" s="33">
        <f t="shared" si="267"/>
        <v>7.0208525698418356</v>
      </c>
      <c r="BX44" s="33">
        <f t="shared" si="268"/>
        <v>16.877965078241818</v>
      </c>
      <c r="BY44" s="34">
        <v>6.313456186659999</v>
      </c>
      <c r="BZ44" s="34">
        <f>BY44/BZ$50</f>
        <v>14.751799999999998</v>
      </c>
      <c r="CA44" s="34">
        <v>0.66334703236272663</v>
      </c>
      <c r="CB44" s="34">
        <f t="shared" si="131"/>
        <v>1.9937694459521103</v>
      </c>
      <c r="CC44" s="34">
        <v>4.4049350819109975E-2</v>
      </c>
      <c r="CD44" s="34">
        <f t="shared" si="132"/>
        <v>0.13239563228971168</v>
      </c>
      <c r="CE44" s="35">
        <f t="shared" si="257"/>
        <v>7.0208525698418356</v>
      </c>
      <c r="CF44" s="35">
        <f t="shared" si="302"/>
        <v>16.877965078241818</v>
      </c>
      <c r="CG44" s="38">
        <f>BY44</f>
        <v>6.313456186659999</v>
      </c>
      <c r="CH44" s="38">
        <f t="shared" si="18"/>
        <v>14.751799999999998</v>
      </c>
      <c r="CI44" s="37">
        <f>CA44</f>
        <v>0.66334703236272663</v>
      </c>
      <c r="CJ44" s="37">
        <f t="shared" si="62"/>
        <v>1.9937694459521103</v>
      </c>
      <c r="CK44" s="162">
        <f t="shared" si="258"/>
        <v>4.4049350819109975E-2</v>
      </c>
      <c r="CL44" s="162">
        <f t="shared" si="82"/>
        <v>0.13239563228971168</v>
      </c>
      <c r="CM44" s="77">
        <f t="shared" si="91"/>
        <v>0</v>
      </c>
    </row>
    <row r="45" spans="1:95" ht="54.75" customHeight="1" x14ac:dyDescent="0.25">
      <c r="A45" s="154">
        <v>10</v>
      </c>
      <c r="B45" s="122" t="s">
        <v>97</v>
      </c>
      <c r="C45" s="49">
        <f t="shared" si="234"/>
        <v>105733.83666032761</v>
      </c>
      <c r="D45" s="49">
        <f>F45+H45+J45</f>
        <v>215.60556632187976</v>
      </c>
      <c r="E45" s="119">
        <f t="shared" ref="E45" si="305">W45+AO45+BG45+BY45</f>
        <v>0</v>
      </c>
      <c r="F45" s="119">
        <f t="shared" si="236"/>
        <v>0</v>
      </c>
      <c r="G45" s="119">
        <f t="shared" ref="G45" si="306">Y45+AQ45+BI45+CA45</f>
        <v>105733.83666032761</v>
      </c>
      <c r="H45" s="119">
        <f t="shared" si="238"/>
        <v>215.60556632187976</v>
      </c>
      <c r="I45" s="119">
        <f t="shared" si="239"/>
        <v>0</v>
      </c>
      <c r="J45" s="119">
        <f t="shared" si="240"/>
        <v>0</v>
      </c>
      <c r="K45" s="35">
        <f>M45+O45+Q45</f>
        <v>104962.3166603276</v>
      </c>
      <c r="L45" s="35">
        <f t="shared" si="304"/>
        <v>214.0323328917618</v>
      </c>
      <c r="M45" s="155">
        <f t="shared" ref="M45" si="307">AE45+AW45+BO45+CG45</f>
        <v>0</v>
      </c>
      <c r="N45" s="38">
        <f t="shared" si="134"/>
        <v>0</v>
      </c>
      <c r="O45" s="157">
        <f t="shared" ref="O45" si="308">AG45+AY45+BQ45+CI45</f>
        <v>104962.3166603276</v>
      </c>
      <c r="P45" s="37">
        <f>O45/$P$50</f>
        <v>214.0323328917618</v>
      </c>
      <c r="Q45" s="37">
        <f t="shared" si="83"/>
        <v>0</v>
      </c>
      <c r="R45" s="37">
        <f t="shared" si="84"/>
        <v>0</v>
      </c>
      <c r="S45" s="55">
        <f t="shared" si="145"/>
        <v>-7.2968126795449617E-3</v>
      </c>
      <c r="T45" s="56"/>
      <c r="U45" s="49">
        <f t="shared" si="276"/>
        <v>85716.70333142145</v>
      </c>
      <c r="V45" s="33">
        <f t="shared" si="277"/>
        <v>227.30849946056463</v>
      </c>
      <c r="W45" s="34"/>
      <c r="X45" s="34">
        <f t="shared" si="117"/>
        <v>0</v>
      </c>
      <c r="Y45" s="119">
        <v>85716.70333142145</v>
      </c>
      <c r="Z45" s="34">
        <f t="shared" si="118"/>
        <v>227.30849946056463</v>
      </c>
      <c r="AA45" s="34"/>
      <c r="AB45" s="34">
        <f t="shared" si="119"/>
        <v>0</v>
      </c>
      <c r="AC45" s="35">
        <f>AE45+AG45+AI45</f>
        <v>85086.032531421442</v>
      </c>
      <c r="AD45" s="35">
        <f t="shared" si="288"/>
        <v>225.63605024553462</v>
      </c>
      <c r="AE45" s="38">
        <f>W45</f>
        <v>0</v>
      </c>
      <c r="AF45" s="38">
        <f t="shared" si="7"/>
        <v>0</v>
      </c>
      <c r="AG45" s="37">
        <f>Y45-(204.08*0.9)-(393.61*0.8)-(173.83*0.76)</f>
        <v>85086.032531421442</v>
      </c>
      <c r="AH45" s="37">
        <f t="shared" si="40"/>
        <v>225.63605024553462</v>
      </c>
      <c r="AI45" s="37">
        <f t="shared" si="290"/>
        <v>0</v>
      </c>
      <c r="AJ45" s="37">
        <f t="shared" si="291"/>
        <v>0</v>
      </c>
      <c r="AK45" s="55">
        <f t="shared" ref="AK45" si="309">IFERROR(AD45/V45-1,"")</f>
        <v>-7.3576184744476025E-3</v>
      </c>
      <c r="AL45" s="56"/>
      <c r="AM45" s="33">
        <f>AO45+AQ45+AS45</f>
        <v>12277.755309809772</v>
      </c>
      <c r="AN45" s="33">
        <f>AP45+AR45+AT45</f>
        <v>173.35216237496593</v>
      </c>
      <c r="AO45" s="34"/>
      <c r="AP45" s="34">
        <f t="shared" si="185"/>
        <v>0</v>
      </c>
      <c r="AQ45" s="119">
        <v>12277.755309809772</v>
      </c>
      <c r="AR45" s="34">
        <f t="shared" si="186"/>
        <v>173.35216237496593</v>
      </c>
      <c r="AS45" s="34"/>
      <c r="AT45" s="34">
        <f t="shared" si="187"/>
        <v>0</v>
      </c>
      <c r="AU45" s="35">
        <f t="shared" si="294"/>
        <v>12165.580609809773</v>
      </c>
      <c r="AV45" s="35">
        <f t="shared" si="295"/>
        <v>171.76834462342416</v>
      </c>
      <c r="AW45" s="38">
        <f t="shared" ref="AW45" si="310">AO45</f>
        <v>0</v>
      </c>
      <c r="AX45" s="38">
        <f t="shared" si="47"/>
        <v>0</v>
      </c>
      <c r="AY45" s="37">
        <f>AQ45-(204.08*0.09)-(393.61*0.15)-(173.83*0.2)</f>
        <v>12165.580609809773</v>
      </c>
      <c r="AZ45" s="37">
        <f t="shared" si="49"/>
        <v>171.76834462342416</v>
      </c>
      <c r="BA45" s="37">
        <f t="shared" si="297"/>
        <v>0</v>
      </c>
      <c r="BB45" s="37">
        <f t="shared" si="298"/>
        <v>0</v>
      </c>
      <c r="BC45" s="55">
        <f t="shared" ref="BC45" si="311">IFERROR(AV45/AN45-1,"")</f>
        <v>-9.1364176243496908E-3</v>
      </c>
      <c r="BD45" s="54"/>
      <c r="BE45" s="33">
        <f>BG45+BI45+BK45</f>
        <v>7680.2610070914852</v>
      </c>
      <c r="BF45" s="33">
        <f>BH45+BJ45+BL45</f>
        <v>182.2054222085556</v>
      </c>
      <c r="BG45" s="34"/>
      <c r="BH45" s="34">
        <f t="shared" si="124"/>
        <v>0</v>
      </c>
      <c r="BI45" s="34">
        <v>7680.2610070914852</v>
      </c>
      <c r="BJ45" s="34">
        <f t="shared" si="125"/>
        <v>182.2054222085556</v>
      </c>
      <c r="BK45" s="34"/>
      <c r="BL45" s="34">
        <f t="shared" si="126"/>
        <v>0</v>
      </c>
      <c r="BM45" s="35">
        <f>BO45+BQ45</f>
        <v>7651.5865070914851</v>
      </c>
      <c r="BN45" s="35">
        <f>BP45+BR45+BT45</f>
        <v>181.52515243982052</v>
      </c>
      <c r="BO45" s="38">
        <f t="shared" si="300"/>
        <v>0</v>
      </c>
      <c r="BP45" s="38">
        <f t="shared" si="54"/>
        <v>0</v>
      </c>
      <c r="BQ45" s="37">
        <f>BI45-(204.08*0.01)-(393.61*0.05)-(173.83*0.04)</f>
        <v>7651.5865070914851</v>
      </c>
      <c r="BR45" s="37">
        <f t="shared" si="56"/>
        <v>181.52515243982052</v>
      </c>
      <c r="BS45" s="162">
        <v>0</v>
      </c>
      <c r="BT45" s="162">
        <f t="shared" si="79"/>
        <v>0</v>
      </c>
      <c r="BU45" s="77">
        <f t="shared" ref="BU45" si="312">IFERROR(BN45/BF45-1,"")</f>
        <v>-3.7335319689687507E-3</v>
      </c>
      <c r="BV45" s="54"/>
      <c r="BW45" s="33">
        <f>BY45+CA45+CC45</f>
        <v>59.117012004910173</v>
      </c>
      <c r="BX45" s="33">
        <f>BZ45+CB45+CD45</f>
        <v>177.6833037928231</v>
      </c>
      <c r="BY45" s="34"/>
      <c r="BZ45" s="34">
        <f t="shared" si="130"/>
        <v>0</v>
      </c>
      <c r="CA45" s="119">
        <v>59.117012004910173</v>
      </c>
      <c r="CB45" s="34">
        <f t="shared" si="131"/>
        <v>177.6833037928231</v>
      </c>
      <c r="CC45" s="34"/>
      <c r="CD45" s="34">
        <f t="shared" si="132"/>
        <v>0</v>
      </c>
      <c r="CE45" s="35">
        <f t="shared" si="257"/>
        <v>59.117012004910173</v>
      </c>
      <c r="CF45" s="35">
        <f t="shared" si="302"/>
        <v>177.6833037928231</v>
      </c>
      <c r="CG45" s="38">
        <f>BY45</f>
        <v>0</v>
      </c>
      <c r="CH45" s="38">
        <f t="shared" si="18"/>
        <v>0</v>
      </c>
      <c r="CI45" s="37">
        <f>CA45</f>
        <v>59.117012004910173</v>
      </c>
      <c r="CJ45" s="37">
        <f t="shared" si="62"/>
        <v>177.6833037928231</v>
      </c>
      <c r="CK45" s="162">
        <v>0</v>
      </c>
      <c r="CL45" s="162">
        <f t="shared" si="82"/>
        <v>0</v>
      </c>
      <c r="CM45" s="77">
        <f t="shared" ref="CM45" si="313">IFERROR(CF45/BX45-1,"")</f>
        <v>0</v>
      </c>
      <c r="CN45">
        <f>(204.08*0.9)+(393.61*0.8)+(173.83*0.76)</f>
        <v>630.6708000000001</v>
      </c>
      <c r="CO45">
        <f>(204.08*0.09)+(393.61*0.15)+(173.83*0.2)</f>
        <v>112.1747</v>
      </c>
      <c r="CP45">
        <f>(204.08*0.01)+(393.61*0.05)+(173.83*0.04)</f>
        <v>28.674500000000002</v>
      </c>
      <c r="CQ45">
        <f>SUM(CN45:CP45)</f>
        <v>771.5200000000001</v>
      </c>
    </row>
    <row r="46" spans="1:95" ht="33.75" customHeight="1" x14ac:dyDescent="0.25">
      <c r="A46" s="79">
        <v>11</v>
      </c>
      <c r="B46" s="123" t="s">
        <v>1</v>
      </c>
      <c r="C46" s="118">
        <f>C37+C40+C38+C39+C45</f>
        <v>609220.42125793535</v>
      </c>
      <c r="D46" s="49">
        <f>F46+H46+J46</f>
        <v>1026.4259954409281</v>
      </c>
      <c r="E46" s="118">
        <f t="shared" ref="E46:H46" si="314">E37+E40+E38+E39+E45</f>
        <v>433853.80114939541</v>
      </c>
      <c r="F46" s="118">
        <f t="shared" si="314"/>
        <v>668.82978370105479</v>
      </c>
      <c r="G46" s="118">
        <f t="shared" si="314"/>
        <v>170956.12260844317</v>
      </c>
      <c r="H46" s="118">
        <f t="shared" si="314"/>
        <v>348.60261194906593</v>
      </c>
      <c r="I46" s="118">
        <f>I37+I40+I38+I39+I45</f>
        <v>4410.4975000967461</v>
      </c>
      <c r="J46" s="118">
        <f t="shared" ref="J46:N46" si="315">J37+J40+J38+J39+J45</f>
        <v>8.9935997908074743</v>
      </c>
      <c r="K46" s="46">
        <f>K37+K40+K38+K39+K45</f>
        <v>605413.85125790886</v>
      </c>
      <c r="L46" s="46">
        <f t="shared" si="304"/>
        <v>1026.4102845923435</v>
      </c>
      <c r="M46" s="156">
        <f t="shared" si="315"/>
        <v>432945.09114939545</v>
      </c>
      <c r="N46" s="156">
        <f t="shared" si="315"/>
        <v>667.42891476516718</v>
      </c>
      <c r="O46" s="158">
        <f t="shared" ref="O46" si="316">O37+O40+O38+O39+O45</f>
        <v>168058.26260841652</v>
      </c>
      <c r="P46" s="158">
        <f t="shared" ref="P46" si="317">P37+P40+P38+P39+P45</f>
        <v>349.98777003636883</v>
      </c>
      <c r="Q46" s="37">
        <f t="shared" si="83"/>
        <v>4410.4975000967452</v>
      </c>
      <c r="R46" s="37">
        <f t="shared" si="84"/>
        <v>8.9935997908074707</v>
      </c>
      <c r="S46" s="118">
        <f t="shared" ref="S46" si="318">S37+S40+S38+S39+S45</f>
        <v>-1.4490448950113199E-2</v>
      </c>
      <c r="T46" s="118">
        <f t="shared" ref="T46:U46" si="319">T37+T40+T38+T39+T45</f>
        <v>0</v>
      </c>
      <c r="U46" s="118">
        <f t="shared" si="319"/>
        <v>475451.69463442743</v>
      </c>
      <c r="V46" s="118">
        <f t="shared" ref="V46" si="320">V37+V40+V38+V39+V45</f>
        <v>1033.5217356797612</v>
      </c>
      <c r="W46" s="118">
        <f t="shared" ref="W46" si="321">W37+W40+W38+W39+W45</f>
        <v>336253.99777282623</v>
      </c>
      <c r="X46" s="118">
        <f t="shared" ref="X46" si="322">X37+X40+X38+X39+X45</f>
        <v>664.38925190190639</v>
      </c>
      <c r="Y46" s="118">
        <f t="shared" ref="Y46" si="323">Y37+Y40+Y38+Y39+Y45</f>
        <v>135806.26303263608</v>
      </c>
      <c r="Z46" s="118">
        <f>Z37+Z40+Z38+Z39+Z45</f>
        <v>360.13888387584745</v>
      </c>
      <c r="AA46" s="118">
        <f>AA37+AA40+AA38+AA39+AA45</f>
        <v>3391.4338289651641</v>
      </c>
      <c r="AB46" s="118">
        <f t="shared" ref="AB46:AJ46" si="324">AB37+AB40+AB38+AB39+AB45</f>
        <v>8.9935999020073911</v>
      </c>
      <c r="AC46" s="118">
        <f t="shared" si="324"/>
        <v>469395.7527200706</v>
      </c>
      <c r="AD46" s="118">
        <f t="shared" si="288"/>
        <v>1026.3526663362161</v>
      </c>
      <c r="AE46" s="118">
        <f t="shared" si="324"/>
        <v>335563.3781728262</v>
      </c>
      <c r="AF46" s="118">
        <f t="shared" si="324"/>
        <v>663.02468748800527</v>
      </c>
      <c r="AG46" s="118">
        <f t="shared" si="324"/>
        <v>133617.41823263609</v>
      </c>
      <c r="AH46" s="118">
        <f t="shared" si="324"/>
        <v>354.33437894620351</v>
      </c>
      <c r="AI46" s="118">
        <f t="shared" si="324"/>
        <v>3391.4338289651641</v>
      </c>
      <c r="AJ46" s="118">
        <f t="shared" si="324"/>
        <v>8.9935999020073929</v>
      </c>
      <c r="AK46" s="118">
        <f t="shared" ref="AK46:AL46" si="325">AK37+AK40+AK38+AK39+AK45</f>
        <v>-2.502674619439782E-2</v>
      </c>
      <c r="AL46" s="118">
        <f t="shared" si="325"/>
        <v>0</v>
      </c>
      <c r="AM46" s="118">
        <f t="shared" ref="AM46" si="326">AM37+AM40+AM38+AM39+AM45</f>
        <v>83770.510474750408</v>
      </c>
      <c r="AN46" s="118">
        <f t="shared" ref="AN46" si="327">AN37+AN40+AN38+AN39+AN45</f>
        <v>1009.4209560894354</v>
      </c>
      <c r="AO46" s="118">
        <f t="shared" ref="AO46" si="328">AO37+AO40+AO38+AO39+AO45</f>
        <v>61410.752353156793</v>
      </c>
      <c r="AP46" s="118">
        <f t="shared" ref="AP46:AQ46" si="329">AP37+AP40+AP38+AP39+AP45</f>
        <v>693.71891424612772</v>
      </c>
      <c r="AQ46" s="118">
        <f t="shared" si="329"/>
        <v>21722.78182813185</v>
      </c>
      <c r="AR46" s="118">
        <f t="shared" ref="AR46" si="330">AR37+AR40+AR38+AR39+AR45</f>
        <v>306.70844203072954</v>
      </c>
      <c r="AS46" s="118">
        <f t="shared" ref="AS46:AT46" si="331">AS37+AS40+AS38+AS39+AS45</f>
        <v>636.97629346175825</v>
      </c>
      <c r="AT46" s="118">
        <f t="shared" si="331"/>
        <v>8.9935998125782408</v>
      </c>
      <c r="AU46" s="118">
        <f>AU37+AU40+AU38+AU39+AU45</f>
        <v>83081.204074750407</v>
      </c>
      <c r="AV46" s="118">
        <f>AV37+AV40+AV38+AV39+AV45</f>
        <v>1000.1169961999798</v>
      </c>
      <c r="AW46" s="156">
        <f>AW37+AW40+AW38+AW39+AW45</f>
        <v>61229.010353156795</v>
      </c>
      <c r="AX46" s="156">
        <f>AX37+AX40+AX38+AX39+AX45</f>
        <v>691.66588838205951</v>
      </c>
      <c r="AY46" s="158">
        <f t="shared" ref="AY46" si="332">AY37+AY40+AY38+AY39+AY45</f>
        <v>21215.217428131851</v>
      </c>
      <c r="AZ46" s="158">
        <f t="shared" ref="AZ46:BC46" si="333">AZ37+AZ40+AZ38+AZ39+AZ45</f>
        <v>299.54203546337828</v>
      </c>
      <c r="BA46" s="158">
        <f t="shared" ref="BA46" si="334">BA37+BA40+BA38+BA39+BA45</f>
        <v>636.97629346175825</v>
      </c>
      <c r="BB46" s="158">
        <f t="shared" ref="BB46" si="335">BB37+BB40+BB38+BB39+BB45</f>
        <v>8.9935998125782408</v>
      </c>
      <c r="BC46" s="118">
        <f t="shared" si="333"/>
        <v>-1.8242516330687186E-2</v>
      </c>
      <c r="BD46" s="118">
        <f t="shared" ref="BD46" si="336">BD37+BD40+BD38+BD39+BD45</f>
        <v>0</v>
      </c>
      <c r="BE46" s="118">
        <f t="shared" ref="BE46" si="337">BE37+BE40+BE38+BE39+BE45</f>
        <v>49627.309216967275</v>
      </c>
      <c r="BF46" s="118">
        <f>BF37+BF40+BF38+BF39+BF45-0.01</f>
        <v>995.13587306829868</v>
      </c>
      <c r="BG46" s="118">
        <f t="shared" ref="BG46:BH46" si="338">BG37+BG40+BG38+BG39+BG45</f>
        <v>35923.479134621564</v>
      </c>
      <c r="BH46" s="118">
        <f t="shared" si="338"/>
        <v>670.0381529370934</v>
      </c>
      <c r="BI46" s="118">
        <f t="shared" ref="BI46" si="339">BI37+BI40+BI38+BI39+BI45</f>
        <v>13324.734960603288</v>
      </c>
      <c r="BJ46" s="118">
        <f t="shared" ref="BJ46" si="340">BJ37+BJ40+BJ38+BJ39+BJ45</f>
        <v>316.11412126125731</v>
      </c>
      <c r="BK46" s="118">
        <f t="shared" ref="BK46:BN46" si="341">BK37+BK40+BK38+BK39+BK45</f>
        <v>379.09512174242178</v>
      </c>
      <c r="BL46" s="34">
        <f t="shared" si="126"/>
        <v>8.9935988699477498</v>
      </c>
      <c r="BM46" s="118">
        <f t="shared" si="341"/>
        <v>49389.510016940811</v>
      </c>
      <c r="BN46" s="118">
        <f t="shared" si="341"/>
        <v>989.6887191777339</v>
      </c>
      <c r="BO46" s="156">
        <f>BO37+BO40+BO38+BO39+BO45</f>
        <v>35887.130734621562</v>
      </c>
      <c r="BP46" s="156">
        <f t="shared" ref="BP46" si="342">BP37+BP40+BP38+BP39+BP45</f>
        <v>669.36018923800532</v>
      </c>
      <c r="BQ46" s="158">
        <f t="shared" ref="BQ46:BR46" si="343">BQ37+BQ40+BQ38+BQ39+BQ45</f>
        <v>13123.284160576828</v>
      </c>
      <c r="BR46" s="158">
        <f t="shared" si="343"/>
        <v>311.33493106978062</v>
      </c>
      <c r="BS46" s="158">
        <f>BS37+BS40+BS38+BS39+BS45</f>
        <v>379.09512174242178</v>
      </c>
      <c r="BT46" s="158">
        <f t="shared" si="79"/>
        <v>8.9935988699477498</v>
      </c>
      <c r="BU46" s="118">
        <f t="shared" ref="BU46" si="344">BU37+BU40+BU38+BU39+BU45</f>
        <v>-9.6607196745009949E-3</v>
      </c>
      <c r="BV46" s="118">
        <f t="shared" ref="BV46" si="345">BV37+BV40+BV38+BV39+BV45</f>
        <v>0</v>
      </c>
      <c r="BW46" s="118">
        <f t="shared" ref="BW46" si="346">BW37+BW40+BW38+BW39+BW45</f>
        <v>370.90693179038323</v>
      </c>
      <c r="BX46" s="118">
        <f t="shared" ref="BX46:BY46" si="347">BX37+BX40+BX38+BX39+BX45</f>
        <v>937.12311428141857</v>
      </c>
      <c r="BY46" s="118">
        <f t="shared" si="347"/>
        <v>265.57188879101301</v>
      </c>
      <c r="BZ46" s="118">
        <f t="shared" ref="BZ46" si="348">BZ37+BZ40+BZ38+BZ39+BZ45</f>
        <v>620.52594858345287</v>
      </c>
      <c r="CA46" s="118">
        <f t="shared" ref="CA46" si="349">CA37+CA40+CA38+CA39+CA45</f>
        <v>102.34278707196901</v>
      </c>
      <c r="CB46" s="118">
        <f t="shared" ref="CB46" si="350">CB37+CB40+CB38+CB39+CB45</f>
        <v>307.60357991033936</v>
      </c>
      <c r="CC46" s="118">
        <f t="shared" ref="CC46:CE46" si="351">CC37+CC40+CC38+CC39+CC45</f>
        <v>2.992255927401184</v>
      </c>
      <c r="CD46" s="118">
        <f t="shared" si="351"/>
        <v>8.9935857876264116</v>
      </c>
      <c r="CE46" s="44">
        <f t="shared" si="351"/>
        <v>370.90693179017433</v>
      </c>
      <c r="CF46" s="44">
        <f t="shared" ref="CF46:CJ46" si="352">CF37+CF40+CF38+CF39+CF45</f>
        <v>937.12311428079101</v>
      </c>
      <c r="CG46" s="44">
        <f t="shared" si="352"/>
        <v>265.57188879101301</v>
      </c>
      <c r="CH46" s="44">
        <f t="shared" si="352"/>
        <v>620.52594858345287</v>
      </c>
      <c r="CI46" s="44">
        <f t="shared" si="352"/>
        <v>102.34278707176017</v>
      </c>
      <c r="CJ46" s="44">
        <f t="shared" si="352"/>
        <v>307.6035799097117</v>
      </c>
      <c r="CK46" s="44">
        <f>CK37+CK40+CK38+CK39+CK45</f>
        <v>2.992255927401184</v>
      </c>
      <c r="CL46" s="162">
        <f t="shared" si="82"/>
        <v>8.9935857876264134</v>
      </c>
      <c r="CM46" s="44">
        <f>CM37+CM40+CM38+CM39+CM45</f>
        <v>-8.4299234259788136E-13</v>
      </c>
      <c r="CN46" s="44"/>
      <c r="CO46" s="44"/>
      <c r="CP46" s="44"/>
      <c r="CQ46" s="44"/>
    </row>
    <row r="47" spans="1:95" ht="33.75" customHeight="1" x14ac:dyDescent="0.25">
      <c r="A47" s="111">
        <v>15</v>
      </c>
      <c r="B47" s="123" t="s">
        <v>69</v>
      </c>
      <c r="C47" s="118">
        <f>U47+AM47+BE47+BW47</f>
        <v>0</v>
      </c>
      <c r="D47" s="49">
        <f t="shared" si="272"/>
        <v>0</v>
      </c>
      <c r="E47" s="120">
        <f>W47+AO47+BG47+BY47</f>
        <v>0</v>
      </c>
      <c r="F47" s="120">
        <f>E47/$F$50</f>
        <v>0</v>
      </c>
      <c r="G47" s="120">
        <f>Y47+AQ47+BI47+CA47</f>
        <v>0</v>
      </c>
      <c r="H47" s="120">
        <f t="shared" ref="H47" si="353">G47/$P$50</f>
        <v>0</v>
      </c>
      <c r="I47" s="120">
        <f>AA47+AS47+BK47+CC47</f>
        <v>0</v>
      </c>
      <c r="J47" s="120">
        <f t="shared" ref="J47" si="354">I47/$P$50</f>
        <v>0</v>
      </c>
      <c r="K47" s="46">
        <f t="shared" ref="K47" si="355">M47+O47+Q47</f>
        <v>0</v>
      </c>
      <c r="L47" s="46">
        <f t="shared" si="304"/>
        <v>0</v>
      </c>
      <c r="M47" s="36">
        <f>AE47+AW47+BO47+CG47</f>
        <v>0</v>
      </c>
      <c r="N47" s="36">
        <f>M47/$N$50</f>
        <v>0</v>
      </c>
      <c r="O47" s="47">
        <f>AG47+AY47+BQ47+CI47</f>
        <v>0</v>
      </c>
      <c r="P47" s="47">
        <f t="shared" ref="P47" si="356">O47/$P$50</f>
        <v>0</v>
      </c>
      <c r="Q47" s="37">
        <f t="shared" si="83"/>
        <v>0</v>
      </c>
      <c r="R47" s="37">
        <f t="shared" si="84"/>
        <v>0</v>
      </c>
      <c r="S47" s="57">
        <f>IFERROR(L47/D47-1,0)</f>
        <v>0</v>
      </c>
      <c r="T47" s="58"/>
      <c r="U47" s="44">
        <f t="shared" ref="U47:V48" si="357">W47+Y47+AA47</f>
        <v>0</v>
      </c>
      <c r="V47" s="44">
        <f t="shared" si="357"/>
        <v>0</v>
      </c>
      <c r="W47" s="45"/>
      <c r="X47" s="45">
        <f>W47/X$50</f>
        <v>0</v>
      </c>
      <c r="Y47" s="45"/>
      <c r="Z47" s="45">
        <f>Y47/Z$50</f>
        <v>0</v>
      </c>
      <c r="AA47" s="45"/>
      <c r="AB47" s="45">
        <f>AA47/AB$50</f>
        <v>0</v>
      </c>
      <c r="AC47" s="46">
        <f t="shared" ref="AC47" si="358">AE47+AG47+AI47</f>
        <v>0</v>
      </c>
      <c r="AD47" s="46">
        <f t="shared" si="288"/>
        <v>0</v>
      </c>
      <c r="AE47" s="36">
        <f>W47</f>
        <v>0</v>
      </c>
      <c r="AF47" s="36">
        <f t="shared" si="7"/>
        <v>0</v>
      </c>
      <c r="AG47" s="47">
        <f>Y47</f>
        <v>0</v>
      </c>
      <c r="AH47" s="47">
        <f t="shared" si="40"/>
        <v>0</v>
      </c>
      <c r="AI47" s="47"/>
      <c r="AJ47" s="47"/>
      <c r="AK47" s="57" t="str">
        <f t="shared" si="9"/>
        <v/>
      </c>
      <c r="AL47" s="58"/>
      <c r="AM47" s="33">
        <f t="shared" ref="AM47" si="359">AO47+AQ47+AS47</f>
        <v>0</v>
      </c>
      <c r="AN47" s="33">
        <f t="shared" ref="AN47" si="360">AP47+AR47+AT47</f>
        <v>0</v>
      </c>
      <c r="AO47" s="45"/>
      <c r="AP47" s="45">
        <f>AO47/AP$50</f>
        <v>0</v>
      </c>
      <c r="AQ47" s="45"/>
      <c r="AR47" s="45">
        <f>AQ47/AR$50</f>
        <v>0</v>
      </c>
      <c r="AS47" s="45"/>
      <c r="AT47" s="45">
        <f>AS47/AT$50</f>
        <v>0</v>
      </c>
      <c r="AU47" s="46">
        <f t="shared" si="214"/>
        <v>0</v>
      </c>
      <c r="AV47" s="46">
        <f t="shared" si="46"/>
        <v>0</v>
      </c>
      <c r="AW47" s="36">
        <f t="shared" si="215"/>
        <v>0</v>
      </c>
      <c r="AX47" s="36">
        <f t="shared" si="47"/>
        <v>0</v>
      </c>
      <c r="AY47" s="47">
        <f t="shared" si="48"/>
        <v>0</v>
      </c>
      <c r="AZ47" s="47">
        <f t="shared" si="49"/>
        <v>0</v>
      </c>
      <c r="BA47" s="47"/>
      <c r="BB47" s="47"/>
      <c r="BC47" s="57" t="str">
        <f t="shared" si="88"/>
        <v/>
      </c>
      <c r="BD47" s="67"/>
      <c r="BE47" s="33">
        <f t="shared" si="263"/>
        <v>0</v>
      </c>
      <c r="BF47" s="33">
        <f t="shared" si="264"/>
        <v>0</v>
      </c>
      <c r="BG47" s="45"/>
      <c r="BH47" s="45">
        <f>BG47/BH$50</f>
        <v>0</v>
      </c>
      <c r="BI47" s="45"/>
      <c r="BJ47" s="45">
        <f>BI47/BJ$50</f>
        <v>0</v>
      </c>
      <c r="BK47" s="45"/>
      <c r="BL47" s="34">
        <f t="shared" si="126"/>
        <v>0</v>
      </c>
      <c r="BM47" s="46">
        <f t="shared" si="218"/>
        <v>0</v>
      </c>
      <c r="BN47" s="35">
        <f t="shared" si="197"/>
        <v>0</v>
      </c>
      <c r="BO47" s="36">
        <f t="shared" si="219"/>
        <v>0</v>
      </c>
      <c r="BP47" s="36">
        <f t="shared" si="54"/>
        <v>0</v>
      </c>
      <c r="BQ47" s="47">
        <f t="shared" si="55"/>
        <v>0</v>
      </c>
      <c r="BR47" s="47">
        <f t="shared" si="56"/>
        <v>0</v>
      </c>
      <c r="BS47" s="168"/>
      <c r="BT47" s="168">
        <f t="shared" si="79"/>
        <v>0</v>
      </c>
      <c r="BU47" s="78" t="str">
        <f t="shared" si="90"/>
        <v/>
      </c>
      <c r="BV47" s="67"/>
      <c r="BW47" s="33">
        <f t="shared" si="267"/>
        <v>0</v>
      </c>
      <c r="BX47" s="33">
        <f t="shared" si="268"/>
        <v>0</v>
      </c>
      <c r="BY47" s="45"/>
      <c r="BZ47" s="45">
        <f>BY47/BZ$50</f>
        <v>0</v>
      </c>
      <c r="CA47" s="45"/>
      <c r="CB47" s="45">
        <f>CA47/CB$50</f>
        <v>0</v>
      </c>
      <c r="CC47" s="45"/>
      <c r="CD47" s="45">
        <f>CC47/CD$50</f>
        <v>0</v>
      </c>
      <c r="CE47" s="46">
        <f t="shared" si="30"/>
        <v>0</v>
      </c>
      <c r="CF47" s="46">
        <f t="shared" si="222"/>
        <v>0</v>
      </c>
      <c r="CG47" s="36">
        <f>BY47</f>
        <v>0</v>
      </c>
      <c r="CH47" s="36">
        <f>CG47/CH$50</f>
        <v>0</v>
      </c>
      <c r="CI47" s="47">
        <f>CA47</f>
        <v>0</v>
      </c>
      <c r="CJ47" s="47">
        <f>CI47/CJ$50</f>
        <v>0</v>
      </c>
      <c r="CK47" s="168"/>
      <c r="CL47" s="162">
        <f t="shared" si="82"/>
        <v>0</v>
      </c>
      <c r="CM47" s="78" t="str">
        <f t="shared" si="91"/>
        <v/>
      </c>
      <c r="CQ47" s="179">
        <f>E824-CQ46</f>
        <v>0</v>
      </c>
    </row>
    <row r="48" spans="1:95" ht="23.25" customHeight="1" x14ac:dyDescent="0.25">
      <c r="A48" s="79">
        <v>12</v>
      </c>
      <c r="B48" s="123" t="s">
        <v>65</v>
      </c>
      <c r="C48" s="118">
        <f>C46+C47</f>
        <v>609220.42125793535</v>
      </c>
      <c r="D48" s="118">
        <f>D46+D47</f>
        <v>1026.4259954409281</v>
      </c>
      <c r="E48" s="118">
        <f>E46+E47</f>
        <v>433853.80114939541</v>
      </c>
      <c r="F48" s="118">
        <f>F46+F47</f>
        <v>668.82978370105479</v>
      </c>
      <c r="G48" s="118">
        <f>G46+G47</f>
        <v>170956.12260844317</v>
      </c>
      <c r="H48" s="118">
        <f>G48/$P$50</f>
        <v>348.60261194906587</v>
      </c>
      <c r="I48" s="118">
        <f>I46+I47</f>
        <v>4410.4975000967461</v>
      </c>
      <c r="J48" s="118">
        <f>I48/$P$50</f>
        <v>8.9935997908074725</v>
      </c>
      <c r="K48" s="35">
        <f>K46+K47</f>
        <v>605413.85125790886</v>
      </c>
      <c r="L48" s="35">
        <f t="shared" ref="L48" si="361">L46+L47</f>
        <v>1026.4102845923435</v>
      </c>
      <c r="M48" s="38">
        <f>M46+M47</f>
        <v>432945.09114939545</v>
      </c>
      <c r="N48" s="38">
        <f t="shared" ref="N48" si="362">N46+N47</f>
        <v>667.42891476516718</v>
      </c>
      <c r="O48" s="37">
        <f>O46+O47</f>
        <v>168058.26260841652</v>
      </c>
      <c r="P48" s="37">
        <f>O48/$P$50</f>
        <v>342.69348421699999</v>
      </c>
      <c r="Q48" s="37">
        <f t="shared" si="83"/>
        <v>4410.4975000967452</v>
      </c>
      <c r="R48" s="37">
        <f t="shared" si="84"/>
        <v>8.9935997908074707</v>
      </c>
      <c r="S48" s="66">
        <f>IFERROR(L48/D48-1,0)</f>
        <v>-1.5306362713296551E-5</v>
      </c>
      <c r="T48" s="58"/>
      <c r="U48" s="44">
        <f t="shared" si="357"/>
        <v>475451.69463442749</v>
      </c>
      <c r="V48" s="44">
        <f>X48+Z48+AB48</f>
        <v>1033.5217356797614</v>
      </c>
      <c r="W48" s="44">
        <f>W46+W47</f>
        <v>336253.99777282623</v>
      </c>
      <c r="X48" s="44">
        <f>W48/X$50</f>
        <v>664.38925190190639</v>
      </c>
      <c r="Y48" s="44">
        <f t="shared" ref="Y48" si="363">Y46+Y47</f>
        <v>135806.26303263608</v>
      </c>
      <c r="Z48" s="44">
        <f>Y48/Z$50</f>
        <v>360.13888387584745</v>
      </c>
      <c r="AA48" s="44">
        <f>AA46+AA47</f>
        <v>3391.4338289651641</v>
      </c>
      <c r="AB48" s="44">
        <f>AA48/AB$50</f>
        <v>8.9935999020073911</v>
      </c>
      <c r="AC48" s="35">
        <f t="shared" ref="AC48:AD48" si="364">AC46+AC47</f>
        <v>469395.7527200706</v>
      </c>
      <c r="AD48" s="35">
        <f t="shared" si="364"/>
        <v>1026.3526663362161</v>
      </c>
      <c r="AE48" s="38">
        <f>AE46+AE47</f>
        <v>335563.3781728262</v>
      </c>
      <c r="AF48" s="38">
        <f t="shared" si="7"/>
        <v>663.02468748800516</v>
      </c>
      <c r="AG48" s="37">
        <f t="shared" ref="AG48:AI48" si="365">AG46+AG47</f>
        <v>133617.41823263609</v>
      </c>
      <c r="AH48" s="37">
        <f t="shared" si="40"/>
        <v>354.33437894620357</v>
      </c>
      <c r="AI48" s="37">
        <f t="shared" si="365"/>
        <v>3391.4338289651641</v>
      </c>
      <c r="AJ48" s="37">
        <f t="shared" ref="AJ48" si="366">AI48/AJ$50</f>
        <v>8.9935999020073911</v>
      </c>
      <c r="AK48" s="66">
        <f t="shared" si="9"/>
        <v>-6.9365443377251701E-3</v>
      </c>
      <c r="AL48" s="58"/>
      <c r="AM48" s="33">
        <f t="shared" ref="AM48" si="367">AO48+AQ48+AS48</f>
        <v>83770.510474750408</v>
      </c>
      <c r="AN48" s="33">
        <f>AP48+AR48+AT48</f>
        <v>1009.4209560894357</v>
      </c>
      <c r="AO48" s="44">
        <f>AO46+AO47</f>
        <v>61410.752353156793</v>
      </c>
      <c r="AP48" s="44">
        <f>AO48/AP$50</f>
        <v>693.71891424612784</v>
      </c>
      <c r="AQ48" s="44">
        <f t="shared" ref="AQ48:AV48" si="368">AQ46+AQ47</f>
        <v>21722.78182813185</v>
      </c>
      <c r="AR48" s="44">
        <f>AQ48/AR$50</f>
        <v>306.70844203072949</v>
      </c>
      <c r="AS48" s="44">
        <f t="shared" si="368"/>
        <v>636.97629346175825</v>
      </c>
      <c r="AT48" s="44">
        <f t="shared" si="368"/>
        <v>8.9935998125782408</v>
      </c>
      <c r="AU48" s="44">
        <f t="shared" si="368"/>
        <v>83081.204074750407</v>
      </c>
      <c r="AV48" s="44">
        <f t="shared" si="368"/>
        <v>1000.1169961999798</v>
      </c>
      <c r="AW48" s="38">
        <f t="shared" ref="AW48" si="369">AW46+AW47</f>
        <v>61229.010353156795</v>
      </c>
      <c r="AX48" s="38">
        <f>AW48/AX$50</f>
        <v>691.66588838205962</v>
      </c>
      <c r="AY48" s="37">
        <f t="shared" ref="AY48" si="370">AY46+AY47</f>
        <v>21215.217428131851</v>
      </c>
      <c r="AZ48" s="37">
        <f t="shared" si="49"/>
        <v>299.54203546337828</v>
      </c>
      <c r="BA48" s="37">
        <f t="shared" ref="BA48" si="371">BA46+BA47</f>
        <v>636.97629346175825</v>
      </c>
      <c r="BB48" s="37">
        <f t="shared" ref="BB48" si="372">BA48/BB$50</f>
        <v>8.9935998125782408</v>
      </c>
      <c r="BC48" s="66">
        <f t="shared" si="88"/>
        <v>-9.2171257524710226E-3</v>
      </c>
      <c r="BD48" s="60"/>
      <c r="BE48" s="33">
        <f t="shared" si="263"/>
        <v>49627.309216967275</v>
      </c>
      <c r="BF48" s="33">
        <f>BH48+BJ48+BL48-0.01</f>
        <v>995.13587306829834</v>
      </c>
      <c r="BG48" s="44">
        <f>BG46+BG47</f>
        <v>35923.479134621564</v>
      </c>
      <c r="BH48" s="44">
        <f>BG48/BH$50</f>
        <v>670.0381529370934</v>
      </c>
      <c r="BI48" s="44">
        <f t="shared" ref="BI48:BN48" si="373">BI46+BI47</f>
        <v>13324.734960603288</v>
      </c>
      <c r="BJ48" s="44">
        <f>BI48/BJ$50</f>
        <v>316.11412126125725</v>
      </c>
      <c r="BK48" s="44">
        <f t="shared" si="373"/>
        <v>379.09512174242178</v>
      </c>
      <c r="BL48" s="34">
        <f t="shared" si="126"/>
        <v>8.9935988699477498</v>
      </c>
      <c r="BM48" s="44">
        <f t="shared" si="373"/>
        <v>49389.510016940811</v>
      </c>
      <c r="BN48" s="44">
        <f t="shared" si="373"/>
        <v>989.6887191777339</v>
      </c>
      <c r="BO48" s="38">
        <f>BO46+BO47</f>
        <v>35887.130734621562</v>
      </c>
      <c r="BP48" s="38">
        <f t="shared" si="54"/>
        <v>669.36018923800543</v>
      </c>
      <c r="BQ48" s="37">
        <f t="shared" ref="BQ48" si="374">BQ46+BQ47</f>
        <v>13123.284160576828</v>
      </c>
      <c r="BR48" s="37">
        <f t="shared" si="56"/>
        <v>311.33493106978062</v>
      </c>
      <c r="BS48" s="162">
        <f>BS46+BS47</f>
        <v>379.09512174242178</v>
      </c>
      <c r="BT48" s="162">
        <f>BS48/BT$50</f>
        <v>8.9935988699477498</v>
      </c>
      <c r="BU48" s="86">
        <f t="shared" si="90"/>
        <v>-5.4737790466433678E-3</v>
      </c>
      <c r="BV48" s="60"/>
      <c r="BW48" s="33">
        <f t="shared" si="267"/>
        <v>370.90693179038317</v>
      </c>
      <c r="BX48" s="33">
        <f t="shared" si="268"/>
        <v>937.12311428141868</v>
      </c>
      <c r="BY48" s="44">
        <f>BY46+BY47</f>
        <v>265.57188879101301</v>
      </c>
      <c r="BZ48" s="44">
        <f>BY48/BZ$50</f>
        <v>620.52594858345287</v>
      </c>
      <c r="CA48" s="44">
        <f t="shared" ref="CA48:CC48" si="375">CA46+CA47</f>
        <v>102.34278707196901</v>
      </c>
      <c r="CB48" s="44">
        <f>CA48/CB$50</f>
        <v>307.60357991033936</v>
      </c>
      <c r="CC48" s="44">
        <f t="shared" si="375"/>
        <v>2.992255927401184</v>
      </c>
      <c r="CD48" s="44">
        <f>CC48/CD$50</f>
        <v>8.9935857876264134</v>
      </c>
      <c r="CE48" s="35">
        <f t="shared" ref="CE48" si="376">CG48+CI48+CK48</f>
        <v>370.90693179017433</v>
      </c>
      <c r="CF48" s="35">
        <f t="shared" ref="CF48" si="377">CH48+CJ48+CL48</f>
        <v>937.12311428079101</v>
      </c>
      <c r="CG48" s="38">
        <f>CG46+CG47</f>
        <v>265.57188879101301</v>
      </c>
      <c r="CH48" s="38">
        <f>CG48/CH$50</f>
        <v>620.52594858345287</v>
      </c>
      <c r="CI48" s="37">
        <f>CI46+CI47</f>
        <v>102.34278707176017</v>
      </c>
      <c r="CJ48" s="37">
        <f>CI48/CJ$50</f>
        <v>307.60357990971164</v>
      </c>
      <c r="CK48" s="162">
        <f>CK46+CK47</f>
        <v>2.992255927401184</v>
      </c>
      <c r="CL48" s="162">
        <f>CK48/CL$50</f>
        <v>8.9935857876264134</v>
      </c>
      <c r="CM48" s="86">
        <f t="shared" si="91"/>
        <v>-6.6979755075635694E-13</v>
      </c>
      <c r="CQ48" s="179">
        <f>CQ45+CQ17+CQ14+CQ13+CQ11</f>
        <v>3806.5699999999997</v>
      </c>
    </row>
    <row r="49" spans="1:95" ht="12.75" customHeight="1" x14ac:dyDescent="0.25">
      <c r="A49" s="124"/>
      <c r="B49" s="196" t="s">
        <v>0</v>
      </c>
      <c r="C49" s="49"/>
      <c r="D49" s="49"/>
      <c r="E49" s="119"/>
      <c r="F49" s="119"/>
      <c r="G49" s="119"/>
      <c r="H49" s="119"/>
      <c r="I49" s="119"/>
      <c r="J49" s="119"/>
      <c r="K49" s="35"/>
      <c r="L49" s="35"/>
      <c r="M49" s="38"/>
      <c r="N49" s="38"/>
      <c r="O49" s="37"/>
      <c r="P49" s="37"/>
      <c r="Q49" s="37"/>
      <c r="R49" s="37"/>
      <c r="S49" s="68"/>
      <c r="T49" s="56"/>
      <c r="U49" s="33"/>
      <c r="V49" s="33"/>
      <c r="W49" s="34"/>
      <c r="X49" s="34"/>
      <c r="Y49" s="34"/>
      <c r="Z49" s="34"/>
      <c r="AA49" s="34"/>
      <c r="AB49" s="34"/>
      <c r="AC49" s="35"/>
      <c r="AD49" s="35"/>
      <c r="AE49" s="38"/>
      <c r="AF49" s="38"/>
      <c r="AG49" s="37"/>
      <c r="AH49" s="37"/>
      <c r="AI49" s="37"/>
      <c r="AJ49" s="37"/>
      <c r="AK49" s="68"/>
      <c r="AL49" s="56"/>
      <c r="AM49" s="33"/>
      <c r="AN49" s="33" t="s">
        <v>86</v>
      </c>
      <c r="AO49" s="34"/>
      <c r="AP49" s="34"/>
      <c r="AQ49" s="34"/>
      <c r="AR49" s="34"/>
      <c r="AS49" s="34"/>
      <c r="AT49" s="34"/>
      <c r="AU49" s="35"/>
      <c r="AV49" s="35"/>
      <c r="AW49" s="38"/>
      <c r="AX49" s="38"/>
      <c r="AY49" s="37"/>
      <c r="AZ49" s="37"/>
      <c r="BA49" s="37"/>
      <c r="BB49" s="37"/>
      <c r="BC49" s="68"/>
      <c r="BD49" s="69"/>
      <c r="BE49" s="33"/>
      <c r="BF49" s="33"/>
      <c r="BG49" s="34"/>
      <c r="BH49" s="34"/>
      <c r="BI49" s="34"/>
      <c r="BJ49" s="34"/>
      <c r="BK49" s="34"/>
      <c r="BL49" s="34"/>
      <c r="BM49" s="35"/>
      <c r="BN49" s="35"/>
      <c r="BO49" s="38"/>
      <c r="BP49" s="38"/>
      <c r="BQ49" s="37"/>
      <c r="BR49" s="37"/>
      <c r="BS49" s="162"/>
      <c r="BT49" s="162"/>
      <c r="BU49" s="87"/>
      <c r="BV49" s="69"/>
      <c r="BW49" s="33"/>
      <c r="BX49" s="33"/>
      <c r="BY49" s="34"/>
      <c r="BZ49" s="34"/>
      <c r="CA49" s="34"/>
      <c r="CB49" s="34"/>
      <c r="CC49" s="34"/>
      <c r="CD49" s="34"/>
      <c r="CE49" s="35"/>
      <c r="CF49" s="35"/>
      <c r="CG49" s="38"/>
      <c r="CH49" s="38"/>
      <c r="CI49" s="37"/>
      <c r="CJ49" s="37"/>
      <c r="CK49" s="162"/>
      <c r="CL49" s="162"/>
      <c r="CM49" s="87"/>
    </row>
    <row r="50" spans="1:95" s="153" customFormat="1" ht="17.25" customHeight="1" thickBot="1" x14ac:dyDescent="0.3">
      <c r="A50" s="147"/>
      <c r="B50" s="197"/>
      <c r="C50" s="145"/>
      <c r="D50" s="146">
        <f>V50+AN50+BF50+BX50</f>
        <v>648.67595870000014</v>
      </c>
      <c r="E50" s="148"/>
      <c r="F50" s="146">
        <f>D50</f>
        <v>648.67595870000014</v>
      </c>
      <c r="G50" s="146"/>
      <c r="H50" s="146">
        <f>Z50+AR50+BJ50+CB50</f>
        <v>490.40402093551</v>
      </c>
      <c r="I50" s="146"/>
      <c r="J50" s="146">
        <f>H50</f>
        <v>490.40402093551</v>
      </c>
      <c r="K50" s="145"/>
      <c r="L50" s="145"/>
      <c r="M50" s="146"/>
      <c r="N50" s="146">
        <f>D50</f>
        <v>648.67595870000014</v>
      </c>
      <c r="O50" s="146"/>
      <c r="P50" s="146">
        <f>H50</f>
        <v>490.40402093551</v>
      </c>
      <c r="Q50" s="146"/>
      <c r="R50" s="146">
        <v>490.40402093551</v>
      </c>
      <c r="S50" s="149"/>
      <c r="T50" s="149"/>
      <c r="U50" s="145"/>
      <c r="V50" s="145">
        <v>506.10993000000002</v>
      </c>
      <c r="W50" s="146"/>
      <c r="X50" s="146">
        <f>V50</f>
        <v>506.10993000000002</v>
      </c>
      <c r="Y50" s="146"/>
      <c r="Z50" s="146">
        <v>377.09414093550998</v>
      </c>
      <c r="AA50" s="146"/>
      <c r="AB50" s="146">
        <f>Z50</f>
        <v>377.09414093550998</v>
      </c>
      <c r="AC50" s="145"/>
      <c r="AD50" s="145">
        <f>V50</f>
        <v>506.10993000000002</v>
      </c>
      <c r="AE50" s="146"/>
      <c r="AF50" s="146">
        <f>AD50</f>
        <v>506.10993000000002</v>
      </c>
      <c r="AG50" s="146"/>
      <c r="AH50" s="146">
        <f>Z50</f>
        <v>377.09414093550998</v>
      </c>
      <c r="AI50" s="146"/>
      <c r="AJ50" s="146">
        <v>377.09414093550998</v>
      </c>
      <c r="AK50" s="149"/>
      <c r="AL50" s="149"/>
      <c r="AM50" s="145"/>
      <c r="AN50" s="145">
        <v>88.523970000000006</v>
      </c>
      <c r="AO50" s="146"/>
      <c r="AP50" s="146">
        <f>AN50</f>
        <v>88.523970000000006</v>
      </c>
      <c r="AQ50" s="146"/>
      <c r="AR50" s="150">
        <v>70.825509999999994</v>
      </c>
      <c r="AS50" s="146"/>
      <c r="AT50" s="150">
        <f>AR50</f>
        <v>70.825509999999994</v>
      </c>
      <c r="AU50" s="145"/>
      <c r="AV50" s="145">
        <f>AN50</f>
        <v>88.523970000000006</v>
      </c>
      <c r="AW50" s="146"/>
      <c r="AX50" s="146">
        <f>AN50</f>
        <v>88.523970000000006</v>
      </c>
      <c r="AY50" s="146"/>
      <c r="AZ50" s="150">
        <f>AR50</f>
        <v>70.825509999999994</v>
      </c>
      <c r="BA50" s="150"/>
      <c r="BB50" s="150">
        <v>70.825509999999994</v>
      </c>
      <c r="BC50" s="149"/>
      <c r="BD50" s="151"/>
      <c r="BE50" s="145"/>
      <c r="BF50" s="145">
        <v>53.614080000000001</v>
      </c>
      <c r="BG50" s="146"/>
      <c r="BH50" s="146">
        <f>BF50</f>
        <v>53.614080000000001</v>
      </c>
      <c r="BI50" s="146"/>
      <c r="BJ50" s="150">
        <v>42.15166</v>
      </c>
      <c r="BK50" s="146"/>
      <c r="BL50" s="150">
        <f>BJ50</f>
        <v>42.15166</v>
      </c>
      <c r="BM50" s="145"/>
      <c r="BN50" s="145">
        <f>BF50</f>
        <v>53.614080000000001</v>
      </c>
      <c r="BO50" s="146"/>
      <c r="BP50" s="146">
        <f>BH50</f>
        <v>53.614080000000001</v>
      </c>
      <c r="BQ50" s="146"/>
      <c r="BR50" s="146">
        <f>BJ50</f>
        <v>42.15166</v>
      </c>
      <c r="BS50" s="169"/>
      <c r="BT50" s="169">
        <v>42.15166</v>
      </c>
      <c r="BU50" s="152"/>
      <c r="BV50" s="151"/>
      <c r="BW50" s="145"/>
      <c r="BX50" s="145">
        <v>0.42797869999999999</v>
      </c>
      <c r="BY50" s="146"/>
      <c r="BZ50" s="146">
        <f>BX50</f>
        <v>0.42797869999999999</v>
      </c>
      <c r="CA50" s="146"/>
      <c r="CB50" s="146">
        <v>0.33271000000000001</v>
      </c>
      <c r="CC50" s="146"/>
      <c r="CD50" s="146">
        <f>CB50</f>
        <v>0.33271000000000001</v>
      </c>
      <c r="CE50" s="145"/>
      <c r="CF50" s="145">
        <f>BX50</f>
        <v>0.42797869999999999</v>
      </c>
      <c r="CG50" s="146"/>
      <c r="CH50" s="146">
        <f>CF50</f>
        <v>0.42797869999999999</v>
      </c>
      <c r="CI50" s="146"/>
      <c r="CJ50" s="146">
        <v>0.33271000000000001</v>
      </c>
      <c r="CK50" s="169"/>
      <c r="CL50" s="169">
        <f>CD50</f>
        <v>0.33271000000000001</v>
      </c>
      <c r="CM50" s="152"/>
      <c r="CN50" s="180">
        <f>CN45+CN15+CN14+CN13+CN10+CN9</f>
        <v>2699.5116131147543</v>
      </c>
      <c r="CO50" s="180">
        <f t="shared" ref="CO50:CP50" si="378">CO45+CO15+CO14+CO13+CO10+CO9</f>
        <v>637.8913180327869</v>
      </c>
      <c r="CP50" s="180">
        <f t="shared" si="378"/>
        <v>212.09165901639346</v>
      </c>
      <c r="CQ50" s="180">
        <f>CQ45+CQ15+CQ14+CQ13+CQ10+CQ9</f>
        <v>3549.4945901639344</v>
      </c>
    </row>
    <row r="51" spans="1:95" hidden="1" x14ac:dyDescent="0.25">
      <c r="B51" s="16"/>
      <c r="C51" s="17">
        <f>C37-K37</f>
        <v>3035.0500000265893</v>
      </c>
      <c r="D51" s="1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9"/>
      <c r="T51" s="19"/>
      <c r="U51" s="17"/>
      <c r="V51" s="20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21"/>
      <c r="AL51" s="21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21"/>
      <c r="BD51" s="21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9"/>
    </row>
    <row r="52" spans="1:95" ht="10.5" hidden="1" customHeight="1" x14ac:dyDescent="0.25">
      <c r="B52" s="16"/>
      <c r="C52" s="17"/>
      <c r="D52" s="18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>
        <f>AH50+AR50+BJ50</f>
        <v>490.07131093550998</v>
      </c>
      <c r="Q52" s="17"/>
      <c r="R52" s="17"/>
      <c r="S52" s="19"/>
      <c r="T52" s="19"/>
      <c r="U52" s="17"/>
      <c r="V52" s="20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21"/>
      <c r="AL52" s="21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21"/>
      <c r="BD52" s="21"/>
      <c r="BE52" s="17"/>
      <c r="BF52" s="17"/>
      <c r="BG52" s="17">
        <f>37156.01+66.77</f>
        <v>37222.78</v>
      </c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9"/>
    </row>
    <row r="53" spans="1:95" ht="1.5" hidden="1" customHeight="1" x14ac:dyDescent="0.25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5">
        <v>70645.001866319275</v>
      </c>
      <c r="BH53" s="25">
        <f>45.21+0.341878</f>
        <v>45.551878000000002</v>
      </c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</row>
    <row r="54" spans="1:95" hidden="1" x14ac:dyDescent="0.25"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9"/>
      <c r="T54" s="19"/>
      <c r="U54" s="17"/>
      <c r="V54" s="20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21"/>
      <c r="AL54" s="21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21"/>
      <c r="BD54" s="21"/>
      <c r="BE54" s="17"/>
      <c r="BF54" s="17"/>
      <c r="BG54" s="17">
        <v>266.22902913872485</v>
      </c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9"/>
    </row>
    <row r="55" spans="1:95" ht="3.75" hidden="1" customHeight="1" x14ac:dyDescent="0.25">
      <c r="B55" s="16"/>
      <c r="C55" s="17">
        <f>C18+C24+C29</f>
        <v>3374.94374518019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7"/>
      <c r="V55" s="20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21"/>
      <c r="AL55" s="21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21"/>
      <c r="BD55" s="21"/>
      <c r="BE55" s="17"/>
      <c r="BF55" s="17"/>
      <c r="BG55" s="17">
        <v>1.1230529108861151</v>
      </c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9"/>
    </row>
    <row r="56" spans="1:95" hidden="1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9"/>
      <c r="T56" s="19"/>
      <c r="U56" s="17"/>
      <c r="V56" s="20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21"/>
      <c r="AL56" s="21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21"/>
      <c r="BD56" s="21"/>
      <c r="BE56" s="17"/>
      <c r="BF56" s="17"/>
      <c r="BG56" s="17">
        <f>BG53+BG54+BG55</f>
        <v>70912.35394836888</v>
      </c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9"/>
    </row>
    <row r="57" spans="1:95" hidden="1" x14ac:dyDescent="0.25">
      <c r="C57" s="4">
        <f>5140.07</f>
        <v>5140.07</v>
      </c>
      <c r="AE57" s="4"/>
      <c r="AF57" s="4"/>
      <c r="AG57" s="4"/>
      <c r="AH57" s="4"/>
      <c r="AI57" s="4"/>
      <c r="AJ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95" hidden="1" x14ac:dyDescent="0.25">
      <c r="C58" s="4">
        <f>C57-C18</f>
        <v>1850.2113018769901</v>
      </c>
      <c r="AE58" s="4"/>
      <c r="AF58" s="4"/>
      <c r="AG58" s="4"/>
      <c r="AH58" s="4"/>
      <c r="AI58" s="4"/>
      <c r="AJ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95" hidden="1" x14ac:dyDescent="0.25">
      <c r="AE59" s="4"/>
      <c r="AF59" s="4"/>
      <c r="AG59" s="4"/>
      <c r="AH59" s="4"/>
      <c r="AI59" s="4"/>
      <c r="AJ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G59" s="3">
        <v>70912.35838651337</v>
      </c>
      <c r="BH59" s="3">
        <v>45548.072756923102</v>
      </c>
    </row>
    <row r="60" spans="1:95" hidden="1" x14ac:dyDescent="0.25">
      <c r="AE60" s="4"/>
      <c r="AF60" s="4"/>
      <c r="AG60" s="4"/>
      <c r="AH60" s="4"/>
      <c r="AI60" s="4"/>
      <c r="AJ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G60" s="3">
        <v>1395.7497348773147</v>
      </c>
    </row>
    <row r="61" spans="1:95" hidden="1" x14ac:dyDescent="0.25">
      <c r="AE61" s="4"/>
      <c r="AF61" s="4"/>
      <c r="AG61" s="4"/>
      <c r="AH61" s="4"/>
      <c r="AI61" s="4"/>
      <c r="AJ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G61" s="3">
        <v>-40.64</v>
      </c>
    </row>
    <row r="62" spans="1:95" hidden="1" x14ac:dyDescent="0.25">
      <c r="AE62" s="4"/>
      <c r="AF62" s="4"/>
      <c r="AG62" s="4"/>
      <c r="AH62" s="4"/>
      <c r="AI62" s="4"/>
      <c r="AJ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G62" s="3">
        <f>BG59+BG60+BG61</f>
        <v>72267.468121390688</v>
      </c>
      <c r="BH62" s="3">
        <f>BG62/BH59*1000</f>
        <v>1586.6196690046861</v>
      </c>
    </row>
    <row r="63" spans="1:95" hidden="1" x14ac:dyDescent="0.25">
      <c r="AE63" s="4"/>
      <c r="AF63" s="4"/>
      <c r="AG63" s="4"/>
      <c r="AH63" s="4"/>
      <c r="AI63" s="4"/>
      <c r="AJ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95" hidden="1" x14ac:dyDescent="0.25">
      <c r="AE64" s="4"/>
      <c r="AF64" s="4"/>
      <c r="AG64" s="4"/>
      <c r="AH64" s="4"/>
      <c r="AI64" s="4"/>
      <c r="AJ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95" hidden="1" x14ac:dyDescent="0.25">
      <c r="AE65" s="4"/>
      <c r="AF65" s="4"/>
      <c r="AG65" s="4"/>
      <c r="AH65" s="4"/>
      <c r="AI65" s="4"/>
      <c r="AJ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95" hidden="1" x14ac:dyDescent="0.25">
      <c r="AE66" s="4"/>
      <c r="AF66" s="4"/>
      <c r="AG66" s="4"/>
      <c r="AH66" s="4"/>
      <c r="AI66" s="4"/>
      <c r="AJ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95" hidden="1" x14ac:dyDescent="0.25">
      <c r="AE67" s="4"/>
      <c r="AF67" s="4"/>
      <c r="AG67" s="4"/>
      <c r="AH67" s="4"/>
      <c r="AI67" s="4"/>
      <c r="AJ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95" hidden="1" x14ac:dyDescent="0.25">
      <c r="AE68" s="4"/>
      <c r="AF68" s="4"/>
      <c r="AG68" s="4"/>
      <c r="AH68" s="4"/>
      <c r="AI68" s="4"/>
      <c r="AJ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95" ht="25.5" customHeight="1" x14ac:dyDescent="0.25">
      <c r="A69" s="189" t="s">
        <v>119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28"/>
      <c r="U69" s="17">
        <f>U48-Y45</f>
        <v>389734.99130300607</v>
      </c>
      <c r="V69" s="20">
        <f>U69/Z50</f>
        <v>1033.5217363391969</v>
      </c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21"/>
      <c r="AL69" s="21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21"/>
      <c r="BD69" s="21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9"/>
      <c r="CQ69" s="181">
        <f>3806.59-CQ50</f>
        <v>257.09540983606576</v>
      </c>
    </row>
    <row r="70" spans="1:95" ht="13.5" customHeight="1" x14ac:dyDescent="0.25">
      <c r="A70" s="28"/>
      <c r="B70" s="28"/>
      <c r="C70" s="28"/>
      <c r="D70" s="28"/>
      <c r="E70" s="28"/>
      <c r="F70" s="28"/>
      <c r="G70" s="28"/>
      <c r="H70" s="27"/>
      <c r="I70" s="143"/>
      <c r="J70" s="27"/>
      <c r="K70" s="27"/>
      <c r="L70" s="26"/>
      <c r="M70" s="141"/>
      <c r="N70" s="28"/>
      <c r="O70" s="141"/>
      <c r="P70" s="28"/>
      <c r="Q70" s="159"/>
      <c r="R70" s="159"/>
      <c r="S70" s="28"/>
      <c r="T70" s="28"/>
      <c r="U70" s="17"/>
      <c r="V70" s="20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21"/>
      <c r="AL70" s="21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21"/>
      <c r="BD70" s="21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9"/>
    </row>
    <row r="71" spans="1:95" ht="18.75" x14ac:dyDescent="0.25">
      <c r="A71" s="189" t="s">
        <v>118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28"/>
      <c r="U71" s="17"/>
      <c r="V71" s="20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21"/>
      <c r="AL71" s="21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21"/>
      <c r="BD71" s="21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9"/>
    </row>
    <row r="72" spans="1:95" x14ac:dyDescent="0.25">
      <c r="B72" s="16"/>
      <c r="C72" s="17"/>
      <c r="D72" s="18"/>
      <c r="E72" s="18"/>
      <c r="F72" s="18"/>
      <c r="G72" s="17"/>
      <c r="H72" s="17"/>
      <c r="I72" s="17"/>
      <c r="J72" s="17"/>
      <c r="K72" s="29"/>
      <c r="L72" s="17"/>
      <c r="M72" s="17"/>
      <c r="N72" s="17"/>
      <c r="O72" s="17"/>
      <c r="P72" s="17"/>
      <c r="Q72" s="17"/>
      <c r="R72" s="17"/>
      <c r="S72" s="19"/>
      <c r="T72" s="19"/>
      <c r="U72" s="17"/>
      <c r="V72" s="20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21"/>
      <c r="AL72" s="21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21"/>
      <c r="BD72" s="21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9"/>
    </row>
    <row r="73" spans="1:95" ht="15" hidden="1" customHeight="1" x14ac:dyDescent="0.25">
      <c r="B73" s="16"/>
      <c r="C73" s="17"/>
      <c r="D73" s="18"/>
      <c r="E73" s="17"/>
      <c r="F73" s="17"/>
      <c r="G73" s="17"/>
      <c r="H73" s="17"/>
      <c r="I73" s="17"/>
      <c r="J73" s="17"/>
      <c r="K73" s="29"/>
      <c r="L73" s="17"/>
      <c r="M73" s="17"/>
      <c r="N73" s="17"/>
      <c r="O73" s="17"/>
      <c r="P73" s="17"/>
      <c r="Q73" s="17"/>
      <c r="R73" s="17"/>
      <c r="S73" s="19"/>
      <c r="T73" s="19"/>
      <c r="U73" s="17"/>
      <c r="V73" s="20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21"/>
      <c r="AL73" s="21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21"/>
      <c r="BD73" s="21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9"/>
    </row>
    <row r="74" spans="1:95" ht="15" hidden="1" customHeight="1" x14ac:dyDescent="0.25">
      <c r="B74" s="16"/>
      <c r="C74" s="17"/>
      <c r="D74" s="18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9"/>
      <c r="T74" s="19"/>
      <c r="U74" s="17"/>
      <c r="V74" s="20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21"/>
      <c r="AL74" s="21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21"/>
      <c r="BD74" s="21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9"/>
    </row>
    <row r="75" spans="1:95" ht="15" hidden="1" customHeight="1" x14ac:dyDescent="0.25">
      <c r="B75" s="16"/>
      <c r="C75" s="17"/>
      <c r="D75" s="18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9"/>
      <c r="T75" s="19"/>
      <c r="U75" s="17"/>
      <c r="V75" s="20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21"/>
      <c r="AL75" s="21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21"/>
      <c r="BD75" s="21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9"/>
    </row>
    <row r="76" spans="1:95" ht="15" hidden="1" customHeight="1" x14ac:dyDescent="0.25">
      <c r="B76" s="16"/>
      <c r="C76" s="17"/>
      <c r="D76" s="18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9"/>
      <c r="T76" s="19"/>
      <c r="U76" s="17"/>
      <c r="V76" s="20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21"/>
      <c r="AL76" s="21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21"/>
      <c r="BD76" s="21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9"/>
    </row>
    <row r="77" spans="1:95" ht="15" hidden="1" customHeight="1" x14ac:dyDescent="0.25">
      <c r="B77" s="16"/>
      <c r="C77" s="17"/>
      <c r="D77" s="18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9"/>
      <c r="T77" s="19"/>
      <c r="U77" s="17"/>
      <c r="V77" s="20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21"/>
      <c r="AL77" s="21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21"/>
      <c r="BD77" s="21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9"/>
    </row>
    <row r="78" spans="1:95" ht="15" hidden="1" customHeight="1" x14ac:dyDescent="0.25">
      <c r="B78" s="16"/>
      <c r="C78" s="17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9"/>
      <c r="T78" s="19"/>
      <c r="U78" s="17"/>
      <c r="V78" s="20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21"/>
      <c r="AL78" s="21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21"/>
      <c r="BD78" s="21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9"/>
    </row>
    <row r="79" spans="1:95" ht="15" hidden="1" customHeight="1" x14ac:dyDescent="0.25">
      <c r="B79" s="16"/>
      <c r="C79" s="17"/>
      <c r="D79" s="18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9"/>
      <c r="T79" s="19"/>
      <c r="U79" s="17"/>
      <c r="V79" s="20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21"/>
      <c r="AL79" s="21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21"/>
      <c r="BD79" s="21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9"/>
    </row>
    <row r="80" spans="1:95" ht="15" hidden="1" customHeight="1" x14ac:dyDescent="0.25">
      <c r="B80" s="16"/>
      <c r="C80" s="17"/>
      <c r="D80" s="18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9"/>
      <c r="T80" s="19"/>
      <c r="U80" s="17"/>
      <c r="V80" s="20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21"/>
      <c r="AL80" s="21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21"/>
      <c r="BD80" s="21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9"/>
    </row>
    <row r="81" spans="2:73" ht="15" hidden="1" customHeight="1" x14ac:dyDescent="0.25">
      <c r="B81" s="16"/>
      <c r="C81" s="17"/>
      <c r="D81" s="18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9"/>
      <c r="T81" s="19"/>
      <c r="U81" s="17"/>
      <c r="V81" s="20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21"/>
      <c r="AL81" s="21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21"/>
      <c r="BD81" s="21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9"/>
    </row>
    <row r="82" spans="2:73" ht="15" hidden="1" customHeight="1" x14ac:dyDescent="0.25">
      <c r="B82" s="16"/>
      <c r="C82" s="17"/>
      <c r="D82" s="18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9"/>
      <c r="T82" s="19"/>
      <c r="U82" s="17"/>
      <c r="V82" s="20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21"/>
      <c r="AL82" s="21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21"/>
      <c r="BD82" s="21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9"/>
    </row>
    <row r="83" spans="2:73" ht="15" hidden="1" customHeight="1" x14ac:dyDescent="0.25">
      <c r="B83" s="16"/>
      <c r="C83" s="17"/>
      <c r="D83" s="18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9"/>
      <c r="T83" s="19"/>
      <c r="U83" s="17"/>
      <c r="V83" s="20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21"/>
      <c r="AL83" s="21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21"/>
      <c r="BD83" s="21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9"/>
    </row>
    <row r="84" spans="2:73" ht="15" hidden="1" customHeight="1" x14ac:dyDescent="0.25">
      <c r="B84" s="16"/>
      <c r="C84" s="17"/>
      <c r="D84" s="18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9"/>
      <c r="T84" s="19"/>
      <c r="U84" s="17"/>
      <c r="V84" s="20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21"/>
      <c r="AL84" s="21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21"/>
      <c r="BD84" s="21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9"/>
    </row>
    <row r="85" spans="2:73" ht="15" hidden="1" customHeight="1" x14ac:dyDescent="0.25">
      <c r="B85" s="16"/>
      <c r="C85" s="17"/>
      <c r="D85" s="18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9"/>
      <c r="T85" s="19"/>
      <c r="U85" s="17"/>
      <c r="V85" s="20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21"/>
      <c r="AL85" s="21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21"/>
      <c r="BD85" s="21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9"/>
    </row>
    <row r="86" spans="2:73" ht="15" hidden="1" customHeight="1" x14ac:dyDescent="0.25">
      <c r="B86" s="16"/>
      <c r="C86" s="17"/>
      <c r="D86" s="18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9"/>
      <c r="T86" s="19"/>
      <c r="U86" s="17"/>
      <c r="V86" s="20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21"/>
      <c r="AL86" s="21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21"/>
      <c r="BD86" s="21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9"/>
    </row>
    <row r="87" spans="2:73" ht="15" hidden="1" customHeight="1" x14ac:dyDescent="0.25">
      <c r="B87" s="16"/>
      <c r="C87" s="17"/>
      <c r="D87" s="18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9"/>
      <c r="T87" s="19"/>
      <c r="U87" s="17"/>
      <c r="V87" s="20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21"/>
      <c r="AL87" s="21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21"/>
      <c r="BD87" s="21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9"/>
    </row>
    <row r="88" spans="2:73" ht="15" hidden="1" customHeight="1" x14ac:dyDescent="0.25">
      <c r="B88" s="16"/>
      <c r="C88" s="17"/>
      <c r="D88" s="18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9"/>
      <c r="T88" s="19"/>
      <c r="U88" s="17"/>
      <c r="V88" s="20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21"/>
      <c r="AL88" s="21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21"/>
      <c r="BD88" s="21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9"/>
    </row>
    <row r="89" spans="2:73" ht="15" hidden="1" customHeight="1" x14ac:dyDescent="0.25">
      <c r="B89" s="16"/>
      <c r="C89" s="17"/>
      <c r="D89" s="18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9"/>
      <c r="T89" s="19"/>
      <c r="U89" s="17"/>
      <c r="V89" s="20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21"/>
      <c r="AL89" s="21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21"/>
      <c r="BD89" s="21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9"/>
    </row>
    <row r="90" spans="2:73" ht="15" hidden="1" customHeight="1" x14ac:dyDescent="0.25">
      <c r="B90" s="16"/>
      <c r="C90" s="17"/>
      <c r="D90" s="18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9"/>
      <c r="T90" s="19"/>
      <c r="U90" s="17"/>
      <c r="V90" s="20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21"/>
      <c r="AL90" s="21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21"/>
      <c r="BD90" s="21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9"/>
    </row>
    <row r="91" spans="2:73" ht="15" hidden="1" customHeight="1" x14ac:dyDescent="0.25">
      <c r="B91" s="16"/>
      <c r="C91" s="17"/>
      <c r="D91" s="18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9"/>
      <c r="T91" s="19"/>
      <c r="U91" s="17"/>
      <c r="V91" s="20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21"/>
      <c r="AL91" s="21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21"/>
      <c r="BD91" s="21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9"/>
    </row>
    <row r="92" spans="2:73" ht="15" hidden="1" customHeight="1" x14ac:dyDescent="0.25">
      <c r="B92" s="16"/>
      <c r="C92" s="17"/>
      <c r="D92" s="18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9"/>
      <c r="T92" s="19"/>
      <c r="U92" s="17"/>
      <c r="V92" s="20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21"/>
      <c r="AL92" s="21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21"/>
      <c r="BD92" s="21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9"/>
    </row>
    <row r="93" spans="2:73" ht="15" hidden="1" customHeight="1" x14ac:dyDescent="0.25">
      <c r="B93" s="16"/>
      <c r="C93" s="17"/>
      <c r="D93" s="18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9"/>
      <c r="T93" s="19"/>
      <c r="U93" s="17"/>
      <c r="V93" s="20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21"/>
      <c r="AL93" s="21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21"/>
      <c r="BD93" s="21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9"/>
    </row>
    <row r="94" spans="2:73" ht="15" hidden="1" customHeight="1" x14ac:dyDescent="0.25">
      <c r="B94" s="16"/>
      <c r="C94" s="17"/>
      <c r="D94" s="18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9"/>
      <c r="T94" s="19"/>
      <c r="U94" s="17"/>
      <c r="V94" s="20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21"/>
      <c r="AL94" s="21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21"/>
      <c r="BD94" s="21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9"/>
    </row>
    <row r="95" spans="2:73" ht="15" hidden="1" customHeight="1" x14ac:dyDescent="0.25">
      <c r="B95" s="16"/>
      <c r="C95" s="17"/>
      <c r="D95" s="18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9"/>
      <c r="T95" s="19"/>
      <c r="U95" s="17"/>
      <c r="V95" s="20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21"/>
      <c r="AL95" s="21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21"/>
      <c r="BD95" s="21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9"/>
    </row>
    <row r="96" spans="2:73" ht="15" hidden="1" customHeight="1" x14ac:dyDescent="0.25">
      <c r="B96" s="16"/>
      <c r="C96" s="17"/>
      <c r="D96" s="18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9"/>
      <c r="T96" s="19"/>
      <c r="U96" s="17"/>
      <c r="V96" s="20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21"/>
      <c r="AL96" s="21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21"/>
      <c r="BD96" s="21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9"/>
    </row>
    <row r="97" spans="2:73" ht="15" hidden="1" customHeight="1" x14ac:dyDescent="0.25">
      <c r="B97" s="16"/>
      <c r="C97" s="17"/>
      <c r="D97" s="18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9"/>
      <c r="T97" s="19"/>
      <c r="U97" s="17"/>
      <c r="V97" s="20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21"/>
      <c r="AL97" s="21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21"/>
      <c r="BD97" s="21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9"/>
    </row>
    <row r="98" spans="2:73" ht="15" hidden="1" customHeight="1" x14ac:dyDescent="0.25">
      <c r="B98" s="16"/>
      <c r="C98" s="17"/>
      <c r="D98" s="18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9"/>
      <c r="T98" s="19"/>
      <c r="U98" s="17"/>
      <c r="V98" s="20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21"/>
      <c r="AL98" s="21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21"/>
      <c r="BD98" s="21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9"/>
    </row>
    <row r="99" spans="2:73" ht="15" hidden="1" customHeight="1" x14ac:dyDescent="0.25">
      <c r="B99" s="16"/>
      <c r="C99" s="17"/>
      <c r="D99" s="18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9"/>
      <c r="T99" s="19"/>
      <c r="U99" s="17"/>
      <c r="V99" s="20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21"/>
      <c r="AL99" s="21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21"/>
      <c r="BD99" s="21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9"/>
    </row>
    <row r="100" spans="2:73" ht="15" hidden="1" customHeight="1" x14ac:dyDescent="0.25">
      <c r="B100" s="16"/>
      <c r="C100" s="17"/>
      <c r="D100" s="18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9"/>
      <c r="T100" s="19"/>
      <c r="U100" s="17"/>
      <c r="V100" s="20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21"/>
      <c r="AL100" s="21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21"/>
      <c r="BD100" s="21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9"/>
    </row>
    <row r="101" spans="2:73" ht="15" hidden="1" customHeight="1" x14ac:dyDescent="0.25">
      <c r="B101" s="16"/>
      <c r="C101" s="17"/>
      <c r="D101" s="18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9"/>
      <c r="T101" s="19"/>
      <c r="U101" s="17"/>
      <c r="V101" s="20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21"/>
      <c r="AL101" s="21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21"/>
      <c r="BD101" s="21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9"/>
    </row>
    <row r="102" spans="2:73" ht="15" hidden="1" customHeight="1" x14ac:dyDescent="0.25">
      <c r="B102" s="16"/>
      <c r="C102" s="17"/>
      <c r="D102" s="18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9"/>
      <c r="T102" s="19"/>
      <c r="U102" s="17"/>
      <c r="V102" s="20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21"/>
      <c r="AL102" s="21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21"/>
      <c r="BD102" s="21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9"/>
    </row>
    <row r="103" spans="2:73" ht="15" hidden="1" customHeight="1" x14ac:dyDescent="0.25">
      <c r="B103" s="16"/>
      <c r="C103" s="17"/>
      <c r="D103" s="18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9"/>
      <c r="T103" s="19"/>
      <c r="U103" s="17"/>
      <c r="V103" s="20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21"/>
      <c r="AL103" s="21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21"/>
      <c r="BD103" s="21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9"/>
    </row>
    <row r="104" spans="2:73" ht="15" hidden="1" customHeight="1" x14ac:dyDescent="0.25">
      <c r="B104" s="16"/>
      <c r="C104" s="17"/>
      <c r="D104" s="18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9"/>
      <c r="T104" s="19"/>
      <c r="U104" s="17"/>
      <c r="V104" s="20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21"/>
      <c r="AL104" s="21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21"/>
      <c r="BD104" s="21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9"/>
    </row>
    <row r="105" spans="2:73" ht="15" hidden="1" customHeight="1" x14ac:dyDescent="0.25">
      <c r="B105" s="16"/>
      <c r="C105" s="17"/>
      <c r="D105" s="18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9"/>
      <c r="T105" s="19"/>
      <c r="U105" s="17"/>
      <c r="V105" s="20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21"/>
      <c r="AL105" s="21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21"/>
      <c r="BD105" s="21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9"/>
    </row>
    <row r="106" spans="2:73" ht="15" hidden="1" customHeight="1" x14ac:dyDescent="0.25">
      <c r="B106" s="16"/>
      <c r="C106" s="17"/>
      <c r="D106" s="18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9"/>
      <c r="T106" s="19"/>
      <c r="U106" s="17"/>
      <c r="V106" s="20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21"/>
      <c r="AL106" s="21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21"/>
      <c r="BD106" s="21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9"/>
    </row>
    <row r="107" spans="2:73" ht="15" hidden="1" customHeight="1" x14ac:dyDescent="0.25">
      <c r="B107" s="16"/>
      <c r="C107" s="17"/>
      <c r="D107" s="18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9"/>
      <c r="T107" s="19"/>
      <c r="U107" s="17"/>
      <c r="V107" s="20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21"/>
      <c r="AL107" s="21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21"/>
      <c r="BD107" s="21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9"/>
    </row>
    <row r="108" spans="2:73" ht="15" hidden="1" customHeight="1" x14ac:dyDescent="0.25">
      <c r="B108" s="16"/>
      <c r="C108" s="17"/>
      <c r="D108" s="18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9"/>
      <c r="T108" s="19"/>
      <c r="U108" s="17"/>
      <c r="V108" s="20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21"/>
      <c r="AL108" s="21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21"/>
      <c r="BD108" s="21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9"/>
    </row>
    <row r="109" spans="2:73" ht="15" hidden="1" customHeight="1" x14ac:dyDescent="0.25">
      <c r="B109" s="16"/>
      <c r="C109" s="17"/>
      <c r="D109" s="18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9"/>
      <c r="T109" s="19"/>
      <c r="U109" s="17"/>
      <c r="V109" s="20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21"/>
      <c r="AL109" s="21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21"/>
      <c r="BD109" s="21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9"/>
    </row>
    <row r="110" spans="2:73" ht="15" hidden="1" customHeight="1" x14ac:dyDescent="0.25">
      <c r="B110" s="16"/>
      <c r="C110" s="17"/>
      <c r="D110" s="18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9"/>
      <c r="T110" s="19"/>
      <c r="U110" s="17"/>
      <c r="V110" s="20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21"/>
      <c r="AL110" s="21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21"/>
      <c r="BD110" s="21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9"/>
    </row>
    <row r="111" spans="2:73" ht="15" hidden="1" customHeight="1" x14ac:dyDescent="0.25">
      <c r="B111" s="16"/>
      <c r="C111" s="17"/>
      <c r="D111" s="18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9"/>
      <c r="T111" s="19"/>
      <c r="U111" s="17"/>
      <c r="V111" s="20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21"/>
      <c r="AL111" s="21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21"/>
      <c r="BD111" s="21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9"/>
    </row>
    <row r="112" spans="2:73" ht="15" hidden="1" customHeight="1" x14ac:dyDescent="0.25">
      <c r="B112" s="16"/>
      <c r="C112" s="17"/>
      <c r="D112" s="18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9"/>
      <c r="T112" s="19"/>
      <c r="U112" s="17"/>
      <c r="V112" s="20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21"/>
      <c r="AL112" s="21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21"/>
      <c r="BD112" s="21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9"/>
    </row>
    <row r="113" spans="2:73" ht="15" hidden="1" customHeight="1" x14ac:dyDescent="0.25">
      <c r="B113" s="16"/>
      <c r="C113" s="17"/>
      <c r="D113" s="18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9"/>
      <c r="T113" s="19"/>
      <c r="U113" s="17"/>
      <c r="V113" s="20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21"/>
      <c r="AL113" s="21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21"/>
      <c r="BD113" s="21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9"/>
    </row>
    <row r="114" spans="2:73" ht="15" hidden="1" customHeight="1" x14ac:dyDescent="0.25">
      <c r="B114" s="16"/>
      <c r="C114" s="17"/>
      <c r="D114" s="18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9"/>
      <c r="T114" s="19"/>
      <c r="U114" s="17"/>
      <c r="V114" s="20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21"/>
      <c r="AL114" s="21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21"/>
      <c r="BD114" s="21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9"/>
    </row>
    <row r="115" spans="2:73" ht="15" hidden="1" customHeight="1" x14ac:dyDescent="0.25">
      <c r="B115" s="16"/>
      <c r="C115" s="17"/>
      <c r="D115" s="18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9"/>
      <c r="T115" s="19"/>
      <c r="U115" s="17"/>
      <c r="V115" s="20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21"/>
      <c r="AL115" s="21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21"/>
      <c r="BD115" s="21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9"/>
    </row>
    <row r="116" spans="2:73" ht="15" hidden="1" customHeight="1" x14ac:dyDescent="0.25">
      <c r="B116" s="16"/>
      <c r="C116" s="17"/>
      <c r="D116" s="18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9"/>
      <c r="T116" s="19"/>
      <c r="U116" s="17"/>
      <c r="V116" s="20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21"/>
      <c r="AL116" s="21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21"/>
      <c r="BD116" s="21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9"/>
    </row>
    <row r="117" spans="2:73" ht="15" hidden="1" customHeight="1" x14ac:dyDescent="0.25">
      <c r="B117" s="16"/>
      <c r="C117" s="17"/>
      <c r="D117" s="18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9"/>
      <c r="T117" s="19"/>
      <c r="U117" s="17"/>
      <c r="V117" s="20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21"/>
      <c r="AL117" s="21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21"/>
      <c r="BD117" s="21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9"/>
    </row>
    <row r="118" spans="2:73" ht="15" hidden="1" customHeight="1" x14ac:dyDescent="0.25">
      <c r="B118" s="16"/>
      <c r="C118" s="17"/>
      <c r="D118" s="18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9"/>
      <c r="T118" s="19"/>
      <c r="U118" s="17"/>
      <c r="V118" s="20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21"/>
      <c r="AL118" s="21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21"/>
      <c r="BD118" s="21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9"/>
    </row>
    <row r="119" spans="2:73" ht="15" hidden="1" customHeight="1" x14ac:dyDescent="0.25">
      <c r="B119" s="16"/>
      <c r="C119" s="17"/>
      <c r="D119" s="18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9"/>
      <c r="T119" s="19"/>
      <c r="U119" s="17"/>
      <c r="V119" s="20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21"/>
      <c r="AL119" s="21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21"/>
      <c r="BD119" s="21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9"/>
    </row>
    <row r="120" spans="2:73" ht="15" hidden="1" customHeight="1" x14ac:dyDescent="0.25">
      <c r="B120" s="16"/>
      <c r="C120" s="17"/>
      <c r="D120" s="18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9"/>
      <c r="T120" s="19"/>
      <c r="U120" s="17"/>
      <c r="V120" s="20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21"/>
      <c r="AL120" s="21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21"/>
      <c r="BD120" s="21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9"/>
    </row>
    <row r="121" spans="2:73" ht="15" hidden="1" customHeight="1" x14ac:dyDescent="0.25">
      <c r="B121" s="16"/>
      <c r="C121" s="17"/>
      <c r="D121" s="18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9"/>
      <c r="T121" s="19"/>
      <c r="U121" s="17"/>
      <c r="V121" s="20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21"/>
      <c r="AL121" s="21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21"/>
      <c r="BD121" s="21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9"/>
    </row>
    <row r="122" spans="2:73" ht="15" hidden="1" customHeight="1" x14ac:dyDescent="0.25">
      <c r="B122" s="16"/>
      <c r="C122" s="17"/>
      <c r="D122" s="18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9"/>
      <c r="T122" s="19"/>
      <c r="U122" s="17"/>
      <c r="V122" s="20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21"/>
      <c r="AL122" s="21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21"/>
      <c r="BD122" s="21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9"/>
    </row>
    <row r="123" spans="2:73" ht="15" hidden="1" customHeight="1" x14ac:dyDescent="0.25">
      <c r="B123" s="16"/>
      <c r="C123" s="17"/>
      <c r="D123" s="18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9"/>
      <c r="T123" s="19"/>
      <c r="U123" s="17"/>
      <c r="V123" s="20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21"/>
      <c r="AL123" s="21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21"/>
      <c r="BD123" s="21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9"/>
    </row>
    <row r="124" spans="2:73" ht="15" hidden="1" customHeight="1" x14ac:dyDescent="0.25">
      <c r="B124" s="16"/>
      <c r="C124" s="17"/>
      <c r="D124" s="18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9"/>
      <c r="T124" s="19"/>
      <c r="U124" s="17"/>
      <c r="V124" s="20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21"/>
      <c r="AL124" s="21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21"/>
      <c r="BD124" s="21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9"/>
    </row>
    <row r="125" spans="2:73" ht="15" hidden="1" customHeight="1" x14ac:dyDescent="0.25">
      <c r="B125" s="16"/>
      <c r="C125" s="17"/>
      <c r="D125" s="18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9"/>
      <c r="T125" s="19"/>
      <c r="U125" s="17"/>
      <c r="V125" s="20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21"/>
      <c r="AL125" s="21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21"/>
      <c r="BD125" s="21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9"/>
    </row>
    <row r="126" spans="2:73" ht="15" hidden="1" customHeight="1" x14ac:dyDescent="0.25">
      <c r="B126" s="16"/>
      <c r="C126" s="17"/>
      <c r="D126" s="18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9"/>
      <c r="T126" s="19"/>
      <c r="U126" s="17"/>
      <c r="V126" s="20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21"/>
      <c r="AL126" s="21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21"/>
      <c r="BD126" s="21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9"/>
    </row>
    <row r="127" spans="2:73" ht="15" hidden="1" customHeight="1" x14ac:dyDescent="0.25">
      <c r="B127" s="16"/>
      <c r="C127" s="17"/>
      <c r="D127" s="18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9"/>
      <c r="T127" s="19"/>
      <c r="U127" s="17"/>
      <c r="V127" s="20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21"/>
      <c r="AL127" s="21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21"/>
      <c r="BD127" s="21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9"/>
    </row>
    <row r="128" spans="2:73" ht="15" hidden="1" customHeight="1" x14ac:dyDescent="0.25">
      <c r="B128" s="16"/>
      <c r="C128" s="17"/>
      <c r="D128" s="18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9"/>
      <c r="T128" s="19"/>
      <c r="U128" s="17"/>
      <c r="V128" s="20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21"/>
      <c r="AL128" s="21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21"/>
      <c r="BD128" s="21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9"/>
    </row>
    <row r="129" spans="2:73" ht="15" hidden="1" customHeight="1" x14ac:dyDescent="0.25">
      <c r="B129" s="16"/>
      <c r="C129" s="17"/>
      <c r="D129" s="18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9"/>
      <c r="T129" s="19"/>
      <c r="U129" s="17"/>
      <c r="V129" s="20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21"/>
      <c r="AL129" s="21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21"/>
      <c r="BD129" s="21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9"/>
    </row>
    <row r="130" spans="2:73" ht="15" hidden="1" customHeight="1" x14ac:dyDescent="0.25">
      <c r="B130" s="16"/>
      <c r="C130" s="17"/>
      <c r="D130" s="18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9"/>
      <c r="T130" s="19"/>
      <c r="U130" s="17"/>
      <c r="V130" s="20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21"/>
      <c r="AL130" s="21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21"/>
      <c r="BD130" s="21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9"/>
    </row>
    <row r="131" spans="2:73" ht="15" hidden="1" customHeight="1" x14ac:dyDescent="0.25">
      <c r="B131" s="16"/>
      <c r="C131" s="17"/>
      <c r="D131" s="18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9"/>
      <c r="T131" s="19"/>
      <c r="U131" s="17"/>
      <c r="V131" s="20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21"/>
      <c r="AL131" s="21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21"/>
      <c r="BD131" s="21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9"/>
    </row>
    <row r="132" spans="2:73" ht="15" hidden="1" customHeight="1" x14ac:dyDescent="0.25">
      <c r="B132" s="16"/>
      <c r="C132" s="17"/>
      <c r="D132" s="18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9"/>
      <c r="T132" s="19"/>
      <c r="U132" s="17"/>
      <c r="V132" s="20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21"/>
      <c r="AL132" s="21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21"/>
      <c r="BD132" s="21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9"/>
    </row>
    <row r="133" spans="2:73" ht="15" hidden="1" customHeight="1" x14ac:dyDescent="0.25">
      <c r="B133" s="16"/>
      <c r="C133" s="17"/>
      <c r="D133" s="18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9"/>
      <c r="T133" s="19"/>
      <c r="U133" s="17"/>
      <c r="V133" s="20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21"/>
      <c r="AL133" s="21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21"/>
      <c r="BD133" s="21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9"/>
    </row>
    <row r="134" spans="2:73" ht="15" hidden="1" customHeight="1" x14ac:dyDescent="0.25">
      <c r="B134" s="16"/>
      <c r="C134" s="17"/>
      <c r="D134" s="18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9"/>
      <c r="T134" s="19"/>
      <c r="U134" s="17"/>
      <c r="V134" s="20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21"/>
      <c r="AL134" s="21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21"/>
      <c r="BD134" s="21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9"/>
    </row>
    <row r="135" spans="2:73" ht="15" hidden="1" customHeight="1" x14ac:dyDescent="0.25">
      <c r="B135" s="16"/>
      <c r="C135" s="17"/>
      <c r="D135" s="18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9"/>
      <c r="T135" s="19"/>
      <c r="U135" s="17"/>
      <c r="V135" s="20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21"/>
      <c r="AL135" s="21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21"/>
      <c r="BD135" s="2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9"/>
    </row>
    <row r="136" spans="2:73" ht="15" hidden="1" customHeight="1" x14ac:dyDescent="0.25">
      <c r="B136" s="16"/>
      <c r="C136" s="17"/>
      <c r="D136" s="18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9"/>
      <c r="T136" s="19"/>
      <c r="U136" s="17"/>
      <c r="V136" s="20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21"/>
      <c r="AL136" s="21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21"/>
      <c r="BD136" s="2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9"/>
    </row>
    <row r="137" spans="2:73" ht="15" hidden="1" customHeight="1" x14ac:dyDescent="0.25">
      <c r="B137" s="16"/>
      <c r="C137" s="17"/>
      <c r="D137" s="18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9"/>
      <c r="T137" s="19"/>
      <c r="U137" s="17"/>
      <c r="V137" s="20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21"/>
      <c r="AL137" s="21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21"/>
      <c r="BD137" s="21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9"/>
    </row>
    <row r="138" spans="2:73" ht="15" hidden="1" customHeight="1" x14ac:dyDescent="0.25">
      <c r="B138" s="16"/>
      <c r="C138" s="17"/>
      <c r="D138" s="18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9"/>
      <c r="T138" s="19"/>
      <c r="U138" s="17"/>
      <c r="V138" s="20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21"/>
      <c r="AL138" s="21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21"/>
      <c r="BD138" s="2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9"/>
    </row>
    <row r="139" spans="2:73" ht="15" hidden="1" customHeight="1" x14ac:dyDescent="0.25">
      <c r="B139" s="16"/>
      <c r="C139" s="17"/>
      <c r="D139" s="18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9"/>
      <c r="T139" s="19"/>
      <c r="U139" s="17"/>
      <c r="V139" s="20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21"/>
      <c r="AL139" s="21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21"/>
      <c r="BD139" s="2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9"/>
    </row>
    <row r="140" spans="2:73" ht="15" hidden="1" customHeight="1" x14ac:dyDescent="0.25">
      <c r="B140" s="16"/>
      <c r="C140" s="17"/>
      <c r="D140" s="18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9"/>
      <c r="T140" s="19"/>
      <c r="U140" s="17"/>
      <c r="V140" s="20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21"/>
      <c r="AL140" s="21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21"/>
      <c r="BD140" s="21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9"/>
    </row>
    <row r="141" spans="2:73" ht="15" hidden="1" customHeight="1" x14ac:dyDescent="0.25">
      <c r="B141" s="16"/>
      <c r="C141" s="17"/>
      <c r="D141" s="18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9"/>
      <c r="T141" s="19"/>
      <c r="U141" s="17"/>
      <c r="V141" s="20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21"/>
      <c r="AL141" s="21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21"/>
      <c r="BD141" s="2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9"/>
    </row>
    <row r="142" spans="2:73" ht="15" hidden="1" customHeight="1" x14ac:dyDescent="0.25">
      <c r="B142" s="16"/>
      <c r="C142" s="17"/>
      <c r="D142" s="18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9"/>
      <c r="T142" s="19"/>
      <c r="U142" s="17"/>
      <c r="V142" s="20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21"/>
      <c r="AL142" s="21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21"/>
      <c r="BD142" s="2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9"/>
    </row>
    <row r="143" spans="2:73" ht="15" hidden="1" customHeight="1" x14ac:dyDescent="0.25">
      <c r="B143" s="16"/>
      <c r="C143" s="17"/>
      <c r="D143" s="18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9"/>
      <c r="T143" s="19"/>
      <c r="U143" s="17"/>
      <c r="V143" s="20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21"/>
      <c r="AL143" s="21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21"/>
      <c r="BD143" s="21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9"/>
    </row>
    <row r="144" spans="2:73" ht="15" hidden="1" customHeight="1" x14ac:dyDescent="0.25">
      <c r="B144" s="16"/>
      <c r="C144" s="17"/>
      <c r="D144" s="18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9"/>
      <c r="T144" s="19"/>
      <c r="U144" s="17"/>
      <c r="V144" s="20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21"/>
      <c r="AL144" s="21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21"/>
      <c r="BD144" s="21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9"/>
    </row>
    <row r="145" spans="2:73" ht="15" hidden="1" customHeight="1" x14ac:dyDescent="0.25">
      <c r="B145" s="16"/>
      <c r="C145" s="17"/>
      <c r="D145" s="18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9"/>
      <c r="T145" s="19"/>
      <c r="U145" s="17"/>
      <c r="V145" s="20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21"/>
      <c r="AL145" s="21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21"/>
      <c r="BD145" s="21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9"/>
    </row>
    <row r="146" spans="2:73" ht="15" hidden="1" customHeight="1" x14ac:dyDescent="0.25">
      <c r="B146" s="16"/>
      <c r="C146" s="17"/>
      <c r="D146" s="18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9"/>
      <c r="T146" s="19"/>
      <c r="U146" s="17"/>
      <c r="V146" s="20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21"/>
      <c r="AL146" s="21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21"/>
      <c r="BD146" s="21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9"/>
    </row>
    <row r="147" spans="2:73" ht="15" hidden="1" customHeight="1" x14ac:dyDescent="0.25">
      <c r="B147" s="16"/>
      <c r="C147" s="17"/>
      <c r="D147" s="18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9"/>
      <c r="T147" s="19"/>
      <c r="U147" s="17"/>
      <c r="V147" s="20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21"/>
      <c r="AL147" s="21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21"/>
      <c r="BD147" s="21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9"/>
    </row>
    <row r="148" spans="2:73" ht="15" hidden="1" customHeight="1" x14ac:dyDescent="0.25">
      <c r="B148" s="16"/>
      <c r="C148" s="17"/>
      <c r="D148" s="18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9"/>
      <c r="T148" s="19"/>
      <c r="U148" s="17"/>
      <c r="V148" s="20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21"/>
      <c r="AL148" s="21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21"/>
      <c r="BD148" s="21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9"/>
    </row>
    <row r="149" spans="2:73" ht="15" hidden="1" customHeight="1" x14ac:dyDescent="0.25">
      <c r="B149" s="16"/>
      <c r="C149" s="17"/>
      <c r="D149" s="18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9"/>
      <c r="T149" s="19"/>
      <c r="U149" s="17"/>
      <c r="V149" s="20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21"/>
      <c r="AL149" s="21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21"/>
      <c r="BD149" s="21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9"/>
    </row>
    <row r="150" spans="2:73" ht="15" hidden="1" customHeight="1" x14ac:dyDescent="0.25">
      <c r="B150" s="16"/>
      <c r="C150" s="17"/>
      <c r="D150" s="18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9"/>
      <c r="T150" s="19"/>
      <c r="U150" s="17"/>
      <c r="V150" s="20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21"/>
      <c r="AL150" s="21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21"/>
      <c r="BD150" s="21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9"/>
    </row>
    <row r="151" spans="2:73" ht="15" hidden="1" customHeight="1" x14ac:dyDescent="0.25">
      <c r="B151" s="16"/>
      <c r="C151" s="17"/>
      <c r="D151" s="18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9"/>
      <c r="T151" s="19"/>
      <c r="U151" s="17"/>
      <c r="V151" s="20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21"/>
      <c r="AL151" s="21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21"/>
      <c r="BD151" s="21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9"/>
    </row>
    <row r="152" spans="2:73" ht="15" hidden="1" customHeight="1" x14ac:dyDescent="0.25">
      <c r="B152" s="16"/>
      <c r="C152" s="17"/>
      <c r="D152" s="18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9"/>
      <c r="T152" s="19"/>
      <c r="U152" s="17"/>
      <c r="V152" s="20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21"/>
      <c r="AL152" s="21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21"/>
      <c r="BD152" s="21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9"/>
    </row>
    <row r="153" spans="2:73" ht="15" hidden="1" customHeight="1" x14ac:dyDescent="0.25">
      <c r="B153" s="16"/>
      <c r="C153" s="17"/>
      <c r="D153" s="18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9"/>
      <c r="T153" s="19"/>
      <c r="U153" s="17"/>
      <c r="V153" s="20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21"/>
      <c r="AL153" s="21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21"/>
      <c r="BD153" s="21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9"/>
    </row>
    <row r="154" spans="2:73" ht="15" hidden="1" customHeight="1" x14ac:dyDescent="0.25">
      <c r="B154" s="16"/>
      <c r="C154" s="17"/>
      <c r="D154" s="18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9"/>
      <c r="T154" s="19"/>
      <c r="U154" s="17"/>
      <c r="V154" s="20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21"/>
      <c r="AL154" s="21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21"/>
      <c r="BD154" s="21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9"/>
    </row>
    <row r="155" spans="2:73" ht="15" hidden="1" customHeight="1" x14ac:dyDescent="0.25">
      <c r="B155" s="16"/>
      <c r="C155" s="17"/>
      <c r="D155" s="18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9"/>
      <c r="T155" s="19"/>
      <c r="U155" s="17"/>
      <c r="V155" s="20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21"/>
      <c r="AL155" s="21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21"/>
      <c r="BD155" s="21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9"/>
    </row>
    <row r="156" spans="2:73" ht="15" hidden="1" customHeight="1" x14ac:dyDescent="0.25">
      <c r="B156" s="16"/>
      <c r="C156" s="17"/>
      <c r="D156" s="18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9"/>
      <c r="T156" s="19"/>
      <c r="U156" s="17"/>
      <c r="V156" s="20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21"/>
      <c r="AL156" s="21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21"/>
      <c r="BD156" s="21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9"/>
    </row>
    <row r="157" spans="2:73" ht="15" hidden="1" customHeight="1" x14ac:dyDescent="0.25">
      <c r="B157" s="16"/>
      <c r="C157" s="17"/>
      <c r="D157" s="18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9"/>
      <c r="T157" s="19"/>
      <c r="U157" s="17"/>
      <c r="V157" s="20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21"/>
      <c r="AL157" s="21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21"/>
      <c r="BD157" s="21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9"/>
    </row>
    <row r="158" spans="2:73" ht="15" hidden="1" customHeight="1" x14ac:dyDescent="0.25">
      <c r="B158" s="16"/>
      <c r="C158" s="17"/>
      <c r="D158" s="18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9"/>
      <c r="T158" s="19"/>
      <c r="U158" s="17"/>
      <c r="V158" s="20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21"/>
      <c r="AL158" s="21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21"/>
      <c r="BD158" s="21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9"/>
    </row>
    <row r="159" spans="2:73" ht="15" hidden="1" customHeight="1" x14ac:dyDescent="0.25">
      <c r="B159" s="16"/>
      <c r="C159" s="17"/>
      <c r="D159" s="18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9"/>
      <c r="T159" s="19"/>
      <c r="U159" s="17"/>
      <c r="V159" s="20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21"/>
      <c r="AL159" s="21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21"/>
      <c r="BD159" s="21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9"/>
    </row>
    <row r="160" spans="2:73" ht="15" hidden="1" customHeight="1" x14ac:dyDescent="0.25">
      <c r="B160" s="16"/>
      <c r="C160" s="17"/>
      <c r="D160" s="18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9"/>
      <c r="T160" s="19"/>
      <c r="U160" s="17"/>
      <c r="V160" s="20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21"/>
      <c r="AL160" s="21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21"/>
      <c r="BD160" s="21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9"/>
    </row>
    <row r="161" spans="2:73" ht="15" hidden="1" customHeight="1" x14ac:dyDescent="0.25">
      <c r="B161" s="16"/>
      <c r="C161" s="17"/>
      <c r="D161" s="18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9"/>
      <c r="T161" s="19"/>
      <c r="U161" s="17"/>
      <c r="V161" s="20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21"/>
      <c r="AL161" s="21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21"/>
      <c r="BD161" s="21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9"/>
    </row>
    <row r="162" spans="2:73" ht="15" hidden="1" customHeight="1" x14ac:dyDescent="0.25">
      <c r="B162" s="16"/>
      <c r="C162" s="17"/>
      <c r="D162" s="18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9"/>
      <c r="T162" s="19"/>
      <c r="U162" s="17"/>
      <c r="V162" s="20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21"/>
      <c r="AL162" s="21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21"/>
      <c r="BD162" s="21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9"/>
    </row>
    <row r="163" spans="2:73" ht="15" hidden="1" customHeight="1" x14ac:dyDescent="0.25">
      <c r="B163" s="16"/>
      <c r="C163" s="17"/>
      <c r="D163" s="18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9"/>
      <c r="T163" s="19"/>
      <c r="U163" s="17"/>
      <c r="V163" s="20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21"/>
      <c r="AL163" s="21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21"/>
      <c r="BD163" s="21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9"/>
    </row>
    <row r="164" spans="2:73" ht="15" hidden="1" customHeight="1" x14ac:dyDescent="0.25">
      <c r="B164" s="16"/>
      <c r="C164" s="17"/>
      <c r="D164" s="18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9"/>
      <c r="T164" s="19"/>
      <c r="U164" s="17"/>
      <c r="V164" s="20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21"/>
      <c r="AL164" s="21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21"/>
      <c r="BD164" s="21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9"/>
    </row>
    <row r="165" spans="2:73" ht="15" hidden="1" customHeight="1" x14ac:dyDescent="0.25">
      <c r="B165" s="16"/>
      <c r="C165" s="17"/>
      <c r="D165" s="18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9"/>
      <c r="T165" s="19"/>
      <c r="U165" s="17"/>
      <c r="V165" s="20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21"/>
      <c r="AL165" s="21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21"/>
      <c r="BD165" s="21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9"/>
    </row>
    <row r="166" spans="2:73" ht="15" hidden="1" customHeight="1" x14ac:dyDescent="0.25">
      <c r="B166" s="16"/>
      <c r="C166" s="17"/>
      <c r="D166" s="18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9"/>
      <c r="T166" s="19"/>
      <c r="U166" s="17"/>
      <c r="V166" s="20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21"/>
      <c r="AL166" s="21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21"/>
      <c r="BD166" s="21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9"/>
    </row>
    <row r="167" spans="2:73" ht="15" hidden="1" customHeight="1" x14ac:dyDescent="0.25">
      <c r="B167" s="16"/>
      <c r="C167" s="17"/>
      <c r="D167" s="18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9"/>
      <c r="T167" s="19"/>
      <c r="U167" s="17"/>
      <c r="V167" s="20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21"/>
      <c r="AL167" s="21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21"/>
      <c r="BD167" s="21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9"/>
    </row>
    <row r="168" spans="2:73" ht="15" hidden="1" customHeight="1" x14ac:dyDescent="0.25">
      <c r="B168" s="16"/>
      <c r="C168" s="17"/>
      <c r="D168" s="18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9"/>
      <c r="T168" s="19"/>
      <c r="U168" s="17"/>
      <c r="V168" s="20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21"/>
      <c r="AL168" s="21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21"/>
      <c r="BD168" s="21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9"/>
    </row>
    <row r="169" spans="2:73" ht="15" hidden="1" customHeight="1" x14ac:dyDescent="0.25">
      <c r="B169" s="16"/>
      <c r="C169" s="17"/>
      <c r="D169" s="18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9"/>
      <c r="T169" s="19"/>
      <c r="U169" s="17"/>
      <c r="V169" s="20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21"/>
      <c r="AL169" s="21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21"/>
      <c r="BD169" s="21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9"/>
    </row>
    <row r="170" spans="2:73" ht="15" hidden="1" customHeight="1" x14ac:dyDescent="0.25">
      <c r="B170" s="16"/>
      <c r="C170" s="17"/>
      <c r="D170" s="18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9"/>
      <c r="T170" s="19"/>
      <c r="U170" s="17"/>
      <c r="V170" s="20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21"/>
      <c r="AL170" s="21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21"/>
      <c r="BD170" s="21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9"/>
    </row>
    <row r="171" spans="2:73" ht="15" hidden="1" customHeight="1" x14ac:dyDescent="0.25">
      <c r="B171" s="16"/>
      <c r="C171" s="17"/>
      <c r="D171" s="18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9"/>
      <c r="T171" s="19"/>
      <c r="U171" s="17"/>
      <c r="V171" s="20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21"/>
      <c r="AL171" s="21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21"/>
      <c r="BD171" s="21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9"/>
    </row>
    <row r="172" spans="2:73" ht="15" hidden="1" customHeight="1" x14ac:dyDescent="0.25">
      <c r="B172" s="16"/>
      <c r="C172" s="17"/>
      <c r="D172" s="18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9"/>
      <c r="T172" s="19"/>
      <c r="U172" s="17"/>
      <c r="V172" s="20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21"/>
      <c r="AL172" s="21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21"/>
      <c r="BD172" s="21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9"/>
    </row>
    <row r="173" spans="2:73" ht="15" hidden="1" customHeight="1" x14ac:dyDescent="0.25">
      <c r="B173" s="16"/>
      <c r="C173" s="17"/>
      <c r="D173" s="18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9"/>
      <c r="T173" s="19"/>
      <c r="U173" s="17"/>
      <c r="V173" s="20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21"/>
      <c r="AL173" s="21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21"/>
      <c r="BD173" s="21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9"/>
    </row>
    <row r="174" spans="2:73" ht="15" hidden="1" customHeight="1" x14ac:dyDescent="0.25">
      <c r="B174" s="16"/>
      <c r="C174" s="17"/>
      <c r="D174" s="18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9"/>
      <c r="T174" s="19"/>
      <c r="U174" s="17"/>
      <c r="V174" s="20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21"/>
      <c r="AL174" s="21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21"/>
      <c r="BD174" s="21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9"/>
    </row>
    <row r="175" spans="2:73" ht="15" hidden="1" customHeight="1" x14ac:dyDescent="0.25">
      <c r="B175" s="16"/>
      <c r="C175" s="17"/>
      <c r="D175" s="18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9"/>
      <c r="T175" s="19"/>
      <c r="U175" s="17"/>
      <c r="V175" s="20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21"/>
      <c r="AL175" s="21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21"/>
      <c r="BD175" s="21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9"/>
    </row>
    <row r="176" spans="2:73" ht="15" hidden="1" customHeight="1" x14ac:dyDescent="0.25">
      <c r="B176" s="16"/>
      <c r="C176" s="17"/>
      <c r="D176" s="18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9"/>
      <c r="T176" s="19"/>
      <c r="U176" s="17"/>
      <c r="V176" s="20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21"/>
      <c r="AL176" s="21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21"/>
      <c r="BD176" s="21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9"/>
    </row>
    <row r="177" spans="2:73" ht="15" hidden="1" customHeight="1" x14ac:dyDescent="0.25">
      <c r="B177" s="16"/>
      <c r="C177" s="17"/>
      <c r="D177" s="18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9"/>
      <c r="T177" s="19"/>
      <c r="U177" s="17"/>
      <c r="V177" s="20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21"/>
      <c r="AL177" s="21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21"/>
      <c r="BD177" s="21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9"/>
    </row>
    <row r="178" spans="2:73" ht="15" hidden="1" customHeight="1" x14ac:dyDescent="0.25">
      <c r="B178" s="16"/>
      <c r="C178" s="17"/>
      <c r="D178" s="18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9"/>
      <c r="T178" s="19"/>
      <c r="U178" s="17"/>
      <c r="V178" s="20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21"/>
      <c r="AL178" s="21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21"/>
      <c r="BD178" s="21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9"/>
    </row>
    <row r="179" spans="2:73" ht="15" hidden="1" customHeight="1" x14ac:dyDescent="0.25">
      <c r="B179" s="16"/>
      <c r="C179" s="17"/>
      <c r="D179" s="18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9"/>
      <c r="T179" s="19"/>
      <c r="U179" s="17"/>
      <c r="V179" s="20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21"/>
      <c r="AL179" s="21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21"/>
      <c r="BD179" s="21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9"/>
    </row>
    <row r="180" spans="2:73" ht="15" hidden="1" customHeight="1" x14ac:dyDescent="0.25">
      <c r="B180" s="16"/>
      <c r="C180" s="17"/>
      <c r="D180" s="18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9"/>
      <c r="T180" s="19"/>
      <c r="U180" s="17"/>
      <c r="V180" s="20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21"/>
      <c r="AL180" s="21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21"/>
      <c r="BD180" s="21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9"/>
    </row>
    <row r="181" spans="2:73" ht="15" hidden="1" customHeight="1" x14ac:dyDescent="0.25">
      <c r="B181" s="16"/>
      <c r="C181" s="17"/>
      <c r="D181" s="18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9"/>
      <c r="T181" s="19"/>
      <c r="U181" s="17"/>
      <c r="V181" s="20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21"/>
      <c r="AL181" s="21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21"/>
      <c r="BD181" s="21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9"/>
    </row>
    <row r="182" spans="2:73" ht="15" hidden="1" customHeight="1" x14ac:dyDescent="0.25">
      <c r="B182" s="16"/>
      <c r="C182" s="17"/>
      <c r="D182" s="18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9"/>
      <c r="T182" s="19"/>
      <c r="U182" s="17"/>
      <c r="V182" s="20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21"/>
      <c r="AL182" s="21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21"/>
      <c r="BD182" s="21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9"/>
    </row>
    <row r="183" spans="2:73" ht="15" hidden="1" customHeight="1" x14ac:dyDescent="0.25">
      <c r="B183" s="16"/>
      <c r="C183" s="17"/>
      <c r="D183" s="18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9"/>
      <c r="T183" s="19"/>
      <c r="U183" s="17"/>
      <c r="V183" s="20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21"/>
      <c r="AL183" s="21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21"/>
      <c r="BD183" s="21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9"/>
    </row>
    <row r="184" spans="2:73" ht="15" hidden="1" customHeight="1" x14ac:dyDescent="0.25">
      <c r="B184" s="16"/>
      <c r="C184" s="17"/>
      <c r="D184" s="18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9"/>
      <c r="T184" s="19"/>
      <c r="U184" s="17"/>
      <c r="V184" s="20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21"/>
      <c r="AL184" s="21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21"/>
      <c r="BD184" s="21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9"/>
    </row>
    <row r="185" spans="2:73" ht="15" hidden="1" customHeight="1" x14ac:dyDescent="0.25">
      <c r="B185" s="16"/>
      <c r="C185" s="17"/>
      <c r="D185" s="18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9"/>
      <c r="T185" s="19"/>
      <c r="U185" s="17"/>
      <c r="V185" s="20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21"/>
      <c r="AL185" s="21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21"/>
      <c r="BD185" s="21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9"/>
    </row>
    <row r="186" spans="2:73" ht="15" hidden="1" customHeight="1" x14ac:dyDescent="0.25">
      <c r="B186" s="16"/>
      <c r="C186" s="17"/>
      <c r="D186" s="18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9"/>
      <c r="T186" s="19"/>
      <c r="U186" s="17"/>
      <c r="V186" s="20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21"/>
      <c r="AL186" s="21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21"/>
      <c r="BD186" s="21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9"/>
    </row>
    <row r="187" spans="2:73" ht="15" hidden="1" customHeight="1" x14ac:dyDescent="0.25">
      <c r="B187" s="16"/>
      <c r="C187" s="17"/>
      <c r="D187" s="18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9"/>
      <c r="T187" s="19"/>
      <c r="U187" s="17"/>
      <c r="V187" s="20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21"/>
      <c r="AL187" s="21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21"/>
      <c r="BD187" s="21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9"/>
    </row>
    <row r="188" spans="2:73" ht="15" hidden="1" customHeight="1" x14ac:dyDescent="0.25">
      <c r="B188" s="16"/>
      <c r="C188" s="17"/>
      <c r="D188" s="18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9"/>
      <c r="T188" s="19"/>
      <c r="U188" s="17"/>
      <c r="V188" s="20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21"/>
      <c r="AL188" s="21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21"/>
      <c r="BD188" s="21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9"/>
    </row>
    <row r="189" spans="2:73" ht="15" hidden="1" customHeight="1" x14ac:dyDescent="0.25">
      <c r="B189" s="16"/>
      <c r="C189" s="17"/>
      <c r="D189" s="18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9"/>
      <c r="T189" s="19"/>
      <c r="U189" s="17"/>
      <c r="V189" s="20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21"/>
      <c r="AL189" s="21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21"/>
      <c r="BD189" s="21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9"/>
    </row>
    <row r="190" spans="2:73" ht="15" hidden="1" customHeight="1" x14ac:dyDescent="0.25">
      <c r="B190" s="16"/>
      <c r="C190" s="17"/>
      <c r="D190" s="18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9"/>
      <c r="T190" s="19"/>
      <c r="U190" s="17"/>
      <c r="V190" s="20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21"/>
      <c r="AL190" s="21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21"/>
      <c r="BD190" s="21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9"/>
    </row>
    <row r="191" spans="2:73" ht="15" hidden="1" customHeight="1" x14ac:dyDescent="0.25">
      <c r="B191" s="16"/>
      <c r="C191" s="17"/>
      <c r="D191" s="18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9"/>
      <c r="T191" s="19"/>
      <c r="U191" s="17"/>
      <c r="V191" s="20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21"/>
      <c r="AL191" s="21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21"/>
      <c r="BD191" s="21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9"/>
    </row>
    <row r="192" spans="2:73" ht="15" hidden="1" customHeight="1" x14ac:dyDescent="0.25">
      <c r="B192" s="16"/>
      <c r="C192" s="17"/>
      <c r="D192" s="18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9"/>
      <c r="T192" s="19"/>
      <c r="U192" s="17"/>
      <c r="V192" s="20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21"/>
      <c r="AL192" s="21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21"/>
      <c r="BD192" s="21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9"/>
    </row>
    <row r="193" spans="2:73" ht="15" hidden="1" customHeight="1" x14ac:dyDescent="0.25">
      <c r="B193" s="16"/>
      <c r="C193" s="17"/>
      <c r="D193" s="18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9"/>
      <c r="T193" s="19"/>
      <c r="U193" s="17"/>
      <c r="V193" s="20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21"/>
      <c r="AL193" s="21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21"/>
      <c r="BD193" s="21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9"/>
    </row>
    <row r="194" spans="2:73" ht="15" hidden="1" customHeight="1" x14ac:dyDescent="0.25">
      <c r="B194" s="16"/>
      <c r="C194" s="17"/>
      <c r="D194" s="18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9"/>
      <c r="T194" s="19"/>
      <c r="U194" s="17"/>
      <c r="V194" s="20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21"/>
      <c r="AL194" s="21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21"/>
      <c r="BD194" s="21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9"/>
    </row>
    <row r="195" spans="2:73" ht="15" hidden="1" customHeight="1" x14ac:dyDescent="0.25">
      <c r="B195" s="16"/>
      <c r="C195" s="17"/>
      <c r="D195" s="18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9"/>
      <c r="T195" s="19"/>
      <c r="U195" s="17"/>
      <c r="V195" s="20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21"/>
      <c r="AL195" s="21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21"/>
      <c r="BD195" s="21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9"/>
    </row>
    <row r="196" spans="2:73" ht="15" hidden="1" customHeight="1" x14ac:dyDescent="0.25">
      <c r="B196" s="16"/>
      <c r="C196" s="17"/>
      <c r="D196" s="18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9"/>
      <c r="T196" s="19"/>
      <c r="U196" s="17"/>
      <c r="V196" s="20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21"/>
      <c r="AL196" s="21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21"/>
      <c r="BD196" s="21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9"/>
    </row>
    <row r="197" spans="2:73" ht="15" hidden="1" customHeight="1" x14ac:dyDescent="0.25">
      <c r="B197" s="16"/>
      <c r="C197" s="17"/>
      <c r="D197" s="18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9"/>
      <c r="T197" s="19"/>
      <c r="U197" s="17"/>
      <c r="V197" s="20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21"/>
      <c r="AL197" s="21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21"/>
      <c r="BD197" s="21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9"/>
    </row>
    <row r="198" spans="2:73" ht="15" hidden="1" customHeight="1" x14ac:dyDescent="0.25">
      <c r="B198" s="16"/>
      <c r="C198" s="17"/>
      <c r="D198" s="18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9"/>
      <c r="T198" s="19"/>
      <c r="U198" s="17"/>
      <c r="V198" s="20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21"/>
      <c r="AL198" s="21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21"/>
      <c r="BD198" s="21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9"/>
    </row>
    <row r="199" spans="2:73" ht="15" hidden="1" customHeight="1" x14ac:dyDescent="0.25">
      <c r="B199" s="16"/>
      <c r="C199" s="17"/>
      <c r="D199" s="18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9"/>
      <c r="T199" s="19"/>
      <c r="U199" s="17"/>
      <c r="V199" s="20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21"/>
      <c r="AL199" s="21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21"/>
      <c r="BD199" s="21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9"/>
    </row>
    <row r="200" spans="2:73" ht="15" hidden="1" customHeight="1" x14ac:dyDescent="0.25">
      <c r="B200" s="16"/>
      <c r="C200" s="17"/>
      <c r="D200" s="18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9"/>
      <c r="T200" s="19"/>
      <c r="U200" s="17"/>
      <c r="V200" s="20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21"/>
      <c r="AL200" s="21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21"/>
      <c r="BD200" s="21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9"/>
    </row>
    <row r="201" spans="2:73" ht="15" hidden="1" customHeight="1" x14ac:dyDescent="0.25">
      <c r="B201" s="16"/>
      <c r="C201" s="17"/>
      <c r="D201" s="18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9"/>
      <c r="T201" s="19"/>
      <c r="U201" s="17"/>
      <c r="V201" s="20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21"/>
      <c r="AL201" s="21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21"/>
      <c r="BD201" s="21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9"/>
    </row>
    <row r="202" spans="2:73" ht="15" hidden="1" customHeight="1" x14ac:dyDescent="0.25">
      <c r="B202" s="16"/>
      <c r="C202" s="17"/>
      <c r="D202" s="18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9"/>
      <c r="T202" s="19"/>
      <c r="U202" s="17"/>
      <c r="V202" s="20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21"/>
      <c r="AL202" s="21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21"/>
      <c r="BD202" s="21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9"/>
    </row>
    <row r="203" spans="2:73" ht="15" hidden="1" customHeight="1" x14ac:dyDescent="0.25">
      <c r="B203" s="16"/>
      <c r="C203" s="17"/>
      <c r="D203" s="18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9"/>
      <c r="T203" s="19"/>
      <c r="U203" s="17"/>
      <c r="V203" s="20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21"/>
      <c r="AL203" s="21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21"/>
      <c r="BD203" s="21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9"/>
    </row>
    <row r="204" spans="2:73" ht="15" hidden="1" customHeight="1" x14ac:dyDescent="0.25">
      <c r="B204" s="16"/>
      <c r="C204" s="17"/>
      <c r="D204" s="18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9"/>
      <c r="T204" s="19"/>
      <c r="U204" s="17"/>
      <c r="V204" s="20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21"/>
      <c r="AL204" s="21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21"/>
      <c r="BD204" s="21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9"/>
    </row>
    <row r="205" spans="2:73" ht="15" hidden="1" customHeight="1" x14ac:dyDescent="0.25">
      <c r="B205" s="16"/>
      <c r="C205" s="17"/>
      <c r="D205" s="18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9"/>
      <c r="T205" s="19"/>
      <c r="U205" s="17"/>
      <c r="V205" s="20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21"/>
      <c r="AL205" s="21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21"/>
      <c r="BD205" s="21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9"/>
    </row>
    <row r="206" spans="2:73" ht="15" hidden="1" customHeight="1" x14ac:dyDescent="0.25">
      <c r="B206" s="16"/>
      <c r="C206" s="17"/>
      <c r="D206" s="18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9"/>
      <c r="T206" s="19"/>
      <c r="U206" s="17"/>
      <c r="V206" s="20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21"/>
      <c r="AL206" s="21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21"/>
      <c r="BD206" s="21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9"/>
    </row>
    <row r="207" spans="2:73" ht="15" hidden="1" customHeight="1" x14ac:dyDescent="0.25">
      <c r="B207" s="16"/>
      <c r="C207" s="17"/>
      <c r="D207" s="18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9"/>
      <c r="T207" s="19"/>
      <c r="U207" s="17"/>
      <c r="V207" s="20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21"/>
      <c r="AL207" s="21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21"/>
      <c r="BD207" s="21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9"/>
    </row>
    <row r="208" spans="2:73" ht="15" hidden="1" customHeight="1" x14ac:dyDescent="0.25">
      <c r="B208" s="16"/>
      <c r="C208" s="17"/>
      <c r="D208" s="18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9"/>
      <c r="T208" s="19"/>
      <c r="U208" s="17"/>
      <c r="V208" s="20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21"/>
      <c r="AL208" s="21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21"/>
      <c r="BD208" s="21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9"/>
    </row>
    <row r="209" spans="2:73" ht="15" hidden="1" customHeight="1" x14ac:dyDescent="0.25">
      <c r="B209" s="16"/>
      <c r="C209" s="17"/>
      <c r="D209" s="18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9"/>
      <c r="T209" s="19"/>
      <c r="U209" s="17"/>
      <c r="V209" s="20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21"/>
      <c r="AL209" s="21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21"/>
      <c r="BD209" s="21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9"/>
    </row>
    <row r="210" spans="2:73" ht="15" hidden="1" customHeight="1" x14ac:dyDescent="0.25">
      <c r="B210" s="16"/>
      <c r="C210" s="17"/>
      <c r="D210" s="18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9"/>
      <c r="T210" s="19"/>
      <c r="U210" s="17"/>
      <c r="V210" s="20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21"/>
      <c r="AL210" s="21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21"/>
      <c r="BD210" s="21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9"/>
    </row>
    <row r="211" spans="2:73" ht="15" hidden="1" customHeight="1" x14ac:dyDescent="0.25">
      <c r="B211" s="16"/>
      <c r="C211" s="17"/>
      <c r="D211" s="18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9"/>
      <c r="T211" s="19"/>
      <c r="U211" s="17"/>
      <c r="V211" s="20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21"/>
      <c r="AL211" s="21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21"/>
      <c r="BD211" s="21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9"/>
    </row>
    <row r="212" spans="2:73" ht="15" hidden="1" customHeight="1" x14ac:dyDescent="0.25">
      <c r="B212" s="16"/>
      <c r="C212" s="17"/>
      <c r="D212" s="18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9"/>
      <c r="T212" s="19"/>
      <c r="U212" s="17"/>
      <c r="V212" s="20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21"/>
      <c r="AL212" s="21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21"/>
      <c r="BD212" s="21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9"/>
    </row>
    <row r="213" spans="2:73" ht="15" hidden="1" customHeight="1" x14ac:dyDescent="0.25">
      <c r="B213" s="16"/>
      <c r="C213" s="17"/>
      <c r="D213" s="18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9"/>
      <c r="T213" s="19"/>
      <c r="U213" s="17"/>
      <c r="V213" s="20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21"/>
      <c r="AL213" s="21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21"/>
      <c r="BD213" s="21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9"/>
    </row>
    <row r="214" spans="2:73" ht="15" hidden="1" customHeight="1" x14ac:dyDescent="0.25">
      <c r="B214" s="16"/>
      <c r="C214" s="17"/>
      <c r="D214" s="18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9"/>
      <c r="T214" s="19"/>
      <c r="U214" s="17"/>
      <c r="V214" s="20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21"/>
      <c r="AL214" s="21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21"/>
      <c r="BD214" s="21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9"/>
    </row>
    <row r="215" spans="2:73" ht="15" hidden="1" customHeight="1" x14ac:dyDescent="0.25">
      <c r="B215" s="16"/>
      <c r="C215" s="17"/>
      <c r="D215" s="18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9"/>
      <c r="T215" s="19"/>
      <c r="U215" s="17"/>
      <c r="V215" s="20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21"/>
      <c r="AL215" s="21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21"/>
      <c r="BD215" s="21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9"/>
    </row>
    <row r="216" spans="2:73" ht="15" hidden="1" customHeight="1" x14ac:dyDescent="0.25">
      <c r="B216" s="16"/>
      <c r="C216" s="17"/>
      <c r="D216" s="18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9"/>
      <c r="T216" s="19"/>
      <c r="U216" s="17"/>
      <c r="V216" s="20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21"/>
      <c r="AL216" s="21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21"/>
      <c r="BD216" s="21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9"/>
    </row>
    <row r="217" spans="2:73" ht="15" hidden="1" customHeight="1" x14ac:dyDescent="0.25">
      <c r="B217" s="16"/>
      <c r="C217" s="17"/>
      <c r="D217" s="18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9"/>
      <c r="T217" s="19"/>
      <c r="U217" s="17"/>
      <c r="V217" s="20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21"/>
      <c r="AL217" s="21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21"/>
      <c r="BD217" s="21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9"/>
    </row>
    <row r="218" spans="2:73" ht="15" hidden="1" customHeight="1" x14ac:dyDescent="0.25">
      <c r="B218" s="16"/>
      <c r="C218" s="17"/>
      <c r="D218" s="18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9"/>
      <c r="T218" s="19"/>
      <c r="U218" s="17"/>
      <c r="V218" s="20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21"/>
      <c r="AL218" s="21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21"/>
      <c r="BD218" s="21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9"/>
    </row>
    <row r="219" spans="2:73" ht="15" hidden="1" customHeight="1" x14ac:dyDescent="0.25">
      <c r="B219" s="16"/>
      <c r="C219" s="17"/>
      <c r="D219" s="18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9"/>
      <c r="T219" s="19"/>
      <c r="U219" s="17"/>
      <c r="V219" s="20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21"/>
      <c r="AL219" s="21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21"/>
      <c r="BD219" s="21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9"/>
    </row>
    <row r="220" spans="2:73" ht="15" hidden="1" customHeight="1" x14ac:dyDescent="0.25">
      <c r="B220" s="16"/>
      <c r="C220" s="17"/>
      <c r="D220" s="18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9"/>
      <c r="T220" s="19"/>
      <c r="U220" s="17"/>
      <c r="V220" s="20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21"/>
      <c r="AL220" s="21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21"/>
      <c r="BD220" s="21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9"/>
    </row>
    <row r="221" spans="2:73" ht="15" hidden="1" customHeight="1" x14ac:dyDescent="0.25">
      <c r="B221" s="16"/>
      <c r="C221" s="17"/>
      <c r="D221" s="18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9"/>
      <c r="T221" s="19"/>
      <c r="U221" s="17"/>
      <c r="V221" s="20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21"/>
      <c r="AL221" s="21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21"/>
      <c r="BD221" s="21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9"/>
    </row>
    <row r="222" spans="2:73" ht="15" hidden="1" customHeight="1" x14ac:dyDescent="0.25">
      <c r="B222" s="16"/>
      <c r="C222" s="17"/>
      <c r="D222" s="18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9"/>
      <c r="T222" s="19"/>
      <c r="U222" s="17"/>
      <c r="V222" s="20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21"/>
      <c r="AL222" s="21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21"/>
      <c r="BD222" s="21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9"/>
    </row>
    <row r="223" spans="2:73" ht="15" hidden="1" customHeight="1" x14ac:dyDescent="0.25">
      <c r="B223" s="16"/>
      <c r="C223" s="17"/>
      <c r="D223" s="18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9"/>
      <c r="T223" s="19"/>
      <c r="U223" s="17"/>
      <c r="V223" s="20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21"/>
      <c r="AL223" s="21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21"/>
      <c r="BD223" s="21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9"/>
    </row>
    <row r="224" spans="2:73" ht="15" hidden="1" customHeight="1" x14ac:dyDescent="0.25">
      <c r="B224" s="16"/>
      <c r="C224" s="17"/>
      <c r="D224" s="18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9"/>
      <c r="T224" s="19"/>
      <c r="U224" s="17"/>
      <c r="V224" s="20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21"/>
      <c r="AL224" s="21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21"/>
      <c r="BD224" s="21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9"/>
    </row>
    <row r="225" spans="1:73" ht="15" hidden="1" customHeight="1" x14ac:dyDescent="0.25">
      <c r="B225" s="16"/>
      <c r="C225" s="17"/>
      <c r="D225" s="18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9"/>
      <c r="T225" s="19"/>
      <c r="U225" s="17"/>
      <c r="V225" s="20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21"/>
      <c r="AL225" s="21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21"/>
      <c r="BD225" s="21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9"/>
    </row>
    <row r="226" spans="1:73" ht="15" hidden="1" customHeight="1" x14ac:dyDescent="0.25">
      <c r="B226" s="16"/>
      <c r="C226" s="17"/>
      <c r="D226" s="18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9"/>
      <c r="T226" s="19"/>
      <c r="U226" s="17"/>
      <c r="V226" s="20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21"/>
      <c r="AL226" s="21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21"/>
      <c r="BD226" s="21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9"/>
    </row>
    <row r="227" spans="1:73" ht="15" hidden="1" customHeight="1" x14ac:dyDescent="0.25">
      <c r="B227" s="16"/>
      <c r="C227" s="17"/>
      <c r="D227" s="18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9"/>
      <c r="T227" s="19"/>
      <c r="U227" s="17"/>
      <c r="V227" s="20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21"/>
      <c r="AL227" s="21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21"/>
      <c r="BD227" s="21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9"/>
    </row>
    <row r="228" spans="1:73" ht="15" hidden="1" customHeight="1" x14ac:dyDescent="0.25">
      <c r="B228" s="16"/>
      <c r="C228" s="17"/>
      <c r="D228" s="18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9"/>
      <c r="T228" s="19"/>
      <c r="U228" s="17"/>
      <c r="V228" s="20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21"/>
      <c r="AL228" s="21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21"/>
      <c r="BD228" s="21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9"/>
    </row>
    <row r="229" spans="1:73" ht="15" hidden="1" customHeight="1" x14ac:dyDescent="0.25">
      <c r="B229" s="16"/>
      <c r="C229" s="17"/>
      <c r="D229" s="18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9"/>
      <c r="T229" s="19"/>
      <c r="U229" s="17"/>
      <c r="V229" s="20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21"/>
      <c r="AL229" s="21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21"/>
      <c r="BD229" s="21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9"/>
    </row>
    <row r="230" spans="1:73" ht="15" hidden="1" customHeight="1" x14ac:dyDescent="0.25">
      <c r="B230" s="16"/>
      <c r="C230" s="17"/>
      <c r="D230" s="18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9"/>
      <c r="T230" s="19"/>
      <c r="U230" s="17"/>
      <c r="V230" s="20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21"/>
      <c r="AL230" s="21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21"/>
      <c r="BD230" s="21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9"/>
    </row>
    <row r="231" spans="1:73" ht="15" hidden="1" customHeight="1" x14ac:dyDescent="0.25">
      <c r="B231" s="16"/>
      <c r="C231" s="17"/>
      <c r="D231" s="18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9"/>
      <c r="T231" s="19"/>
      <c r="U231" s="17"/>
      <c r="V231" s="20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21"/>
      <c r="AL231" s="21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21"/>
      <c r="BD231" s="21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9"/>
    </row>
    <row r="232" spans="1:73" ht="15" hidden="1" customHeight="1" x14ac:dyDescent="0.25">
      <c r="B232" s="16"/>
      <c r="C232" s="17"/>
      <c r="D232" s="18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9"/>
      <c r="T232" s="19"/>
      <c r="U232" s="17"/>
      <c r="V232" s="20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21"/>
      <c r="AL232" s="21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21"/>
      <c r="BD232" s="21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9"/>
    </row>
    <row r="233" spans="1:73" ht="18.75" hidden="1" customHeight="1" x14ac:dyDescent="0.3">
      <c r="A233" s="195" t="s">
        <v>64</v>
      </c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195"/>
      <c r="BE233" s="195"/>
      <c r="BF233" s="195"/>
      <c r="BG233" s="195"/>
      <c r="BH233" s="195"/>
      <c r="BI233" s="195"/>
      <c r="BJ233" s="195"/>
      <c r="BK233" s="195"/>
      <c r="BL233" s="195"/>
      <c r="BM233" s="195"/>
      <c r="BN233" s="195"/>
      <c r="BO233" s="195"/>
      <c r="BP233" s="195"/>
      <c r="BQ233" s="195"/>
      <c r="BR233" s="195"/>
      <c r="BS233" s="195"/>
      <c r="BT233" s="195"/>
      <c r="BU233" s="195"/>
    </row>
    <row r="234" spans="1:73" ht="15" hidden="1" customHeight="1" x14ac:dyDescent="0.25">
      <c r="B234" s="16"/>
      <c r="C234" s="17"/>
      <c r="D234" s="18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9"/>
      <c r="T234" s="19"/>
      <c r="U234" s="17"/>
      <c r="V234" s="20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21"/>
      <c r="AL234" s="21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21"/>
      <c r="BD234" s="21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9"/>
    </row>
    <row r="235" spans="1:73" ht="15" hidden="1" customHeight="1" x14ac:dyDescent="0.25">
      <c r="B235" s="16"/>
      <c r="C235" s="17"/>
      <c r="D235" s="18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9"/>
      <c r="T235" s="19"/>
      <c r="U235" s="17"/>
      <c r="V235" s="20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21"/>
      <c r="AL235" s="21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21"/>
      <c r="BD235" s="21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9"/>
    </row>
    <row r="236" spans="1:73" ht="15" hidden="1" customHeight="1" x14ac:dyDescent="0.25">
      <c r="B236" s="16"/>
      <c r="C236" s="17"/>
      <c r="D236" s="18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9"/>
      <c r="T236" s="19"/>
      <c r="U236" s="17"/>
      <c r="V236" s="20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21"/>
      <c r="AL236" s="21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21"/>
      <c r="BD236" s="21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9"/>
    </row>
    <row r="237" spans="1:73" ht="15" hidden="1" customHeight="1" x14ac:dyDescent="0.25">
      <c r="B237" s="16"/>
      <c r="C237" s="17"/>
      <c r="D237" s="18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9"/>
      <c r="T237" s="19"/>
      <c r="U237" s="17"/>
      <c r="V237" s="20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21"/>
      <c r="AL237" s="21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21"/>
      <c r="BD237" s="21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9"/>
    </row>
    <row r="238" spans="1:73" ht="15" hidden="1" customHeight="1" x14ac:dyDescent="0.25">
      <c r="B238" s="16"/>
      <c r="C238" s="17"/>
      <c r="D238" s="18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9"/>
      <c r="T238" s="19"/>
      <c r="U238" s="17"/>
      <c r="V238" s="20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21"/>
      <c r="AL238" s="21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21"/>
      <c r="BD238" s="21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9"/>
    </row>
    <row r="239" spans="1:73" ht="15" hidden="1" customHeight="1" x14ac:dyDescent="0.25">
      <c r="B239" s="16"/>
      <c r="C239" s="17"/>
      <c r="D239" s="18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9"/>
      <c r="T239" s="19"/>
      <c r="U239" s="17"/>
      <c r="V239" s="20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21"/>
      <c r="AL239" s="21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21"/>
      <c r="BD239" s="21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9"/>
    </row>
    <row r="240" spans="1:73" ht="15" hidden="1" customHeight="1" x14ac:dyDescent="0.25">
      <c r="B240" s="16"/>
      <c r="C240" s="17"/>
      <c r="D240" s="18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9"/>
      <c r="T240" s="19"/>
      <c r="U240" s="17"/>
      <c r="V240" s="20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21"/>
      <c r="AL240" s="21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21"/>
      <c r="BD240" s="21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9"/>
    </row>
    <row r="241" spans="2:73" ht="15" hidden="1" customHeight="1" x14ac:dyDescent="0.25">
      <c r="B241" s="16"/>
      <c r="C241" s="17"/>
      <c r="D241" s="18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9"/>
      <c r="T241" s="19"/>
      <c r="U241" s="17"/>
      <c r="V241" s="20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21"/>
      <c r="AL241" s="21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21"/>
      <c r="BD241" s="21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9"/>
    </row>
    <row r="242" spans="2:73" ht="15" hidden="1" customHeight="1" x14ac:dyDescent="0.25">
      <c r="B242" s="16"/>
      <c r="C242" s="17"/>
      <c r="D242" s="18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9"/>
      <c r="T242" s="19"/>
      <c r="U242" s="17"/>
      <c r="V242" s="20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21"/>
      <c r="AL242" s="21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21"/>
      <c r="BD242" s="21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9"/>
    </row>
    <row r="243" spans="2:73" ht="15" hidden="1" customHeight="1" x14ac:dyDescent="0.25">
      <c r="B243" s="16"/>
      <c r="C243" s="17"/>
      <c r="D243" s="18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9"/>
      <c r="T243" s="19"/>
      <c r="U243" s="17"/>
      <c r="V243" s="20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21"/>
      <c r="AL243" s="21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21"/>
      <c r="BD243" s="21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9"/>
    </row>
    <row r="244" spans="2:73" ht="15" hidden="1" customHeight="1" x14ac:dyDescent="0.25">
      <c r="B244" s="16"/>
      <c r="C244" s="17"/>
      <c r="D244" s="18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9"/>
      <c r="T244" s="19"/>
      <c r="U244" s="17"/>
      <c r="V244" s="20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21"/>
      <c r="AL244" s="21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21"/>
      <c r="BD244" s="21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9"/>
    </row>
    <row r="245" spans="2:73" ht="15" hidden="1" customHeight="1" x14ac:dyDescent="0.25">
      <c r="B245" s="16"/>
      <c r="C245" s="17"/>
      <c r="D245" s="18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9"/>
      <c r="T245" s="19"/>
      <c r="U245" s="17"/>
      <c r="V245" s="20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21"/>
      <c r="AL245" s="21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21"/>
      <c r="BD245" s="21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9"/>
    </row>
    <row r="246" spans="2:73" ht="15" hidden="1" customHeight="1" x14ac:dyDescent="0.25">
      <c r="B246" s="16"/>
      <c r="C246" s="17"/>
      <c r="D246" s="18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9"/>
      <c r="T246" s="19"/>
      <c r="U246" s="17"/>
      <c r="V246" s="20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21"/>
      <c r="AL246" s="21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21"/>
      <c r="BD246" s="21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9"/>
    </row>
    <row r="247" spans="2:73" ht="15" hidden="1" customHeight="1" x14ac:dyDescent="0.25">
      <c r="B247" s="16"/>
      <c r="C247" s="17"/>
      <c r="D247" s="18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9"/>
      <c r="T247" s="19"/>
      <c r="U247" s="17"/>
      <c r="V247" s="20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21"/>
      <c r="AL247" s="21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21"/>
      <c r="BD247" s="21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9"/>
    </row>
    <row r="248" spans="2:73" ht="15" hidden="1" customHeight="1" x14ac:dyDescent="0.25">
      <c r="B248" s="16"/>
      <c r="C248" s="17"/>
      <c r="D248" s="18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9"/>
      <c r="T248" s="19"/>
      <c r="U248" s="17"/>
      <c r="V248" s="20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21"/>
      <c r="AL248" s="21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21"/>
      <c r="BD248" s="21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9"/>
    </row>
    <row r="249" spans="2:73" ht="15" hidden="1" customHeight="1" x14ac:dyDescent="0.25">
      <c r="B249" s="16"/>
      <c r="C249" s="17"/>
      <c r="D249" s="18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9"/>
      <c r="T249" s="19"/>
      <c r="U249" s="17"/>
      <c r="V249" s="20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21"/>
      <c r="AL249" s="21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21"/>
      <c r="BD249" s="21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9"/>
    </row>
    <row r="250" spans="2:73" ht="15" hidden="1" customHeight="1" x14ac:dyDescent="0.25">
      <c r="B250" s="16"/>
      <c r="C250" s="17"/>
      <c r="D250" s="18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9"/>
      <c r="T250" s="19"/>
      <c r="U250" s="17"/>
      <c r="V250" s="20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21"/>
      <c r="AL250" s="21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21"/>
      <c r="BD250" s="21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9"/>
    </row>
    <row r="251" spans="2:73" ht="15" hidden="1" customHeight="1" x14ac:dyDescent="0.25">
      <c r="B251" s="16"/>
      <c r="C251" s="17"/>
      <c r="D251" s="18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9"/>
      <c r="T251" s="19"/>
      <c r="U251" s="17"/>
      <c r="V251" s="20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21"/>
      <c r="AL251" s="21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21"/>
      <c r="BD251" s="21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9"/>
    </row>
    <row r="252" spans="2:73" ht="15" hidden="1" customHeight="1" x14ac:dyDescent="0.25">
      <c r="B252" s="16"/>
      <c r="C252" s="17"/>
      <c r="D252" s="18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9"/>
      <c r="T252" s="19"/>
      <c r="U252" s="17"/>
      <c r="V252" s="20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21"/>
      <c r="AL252" s="21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21"/>
      <c r="BD252" s="21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9"/>
    </row>
    <row r="253" spans="2:73" ht="15" hidden="1" customHeight="1" x14ac:dyDescent="0.25">
      <c r="B253" s="16"/>
      <c r="C253" s="17"/>
      <c r="D253" s="18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9"/>
      <c r="T253" s="19"/>
      <c r="U253" s="17"/>
      <c r="V253" s="20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21"/>
      <c r="AL253" s="21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21"/>
      <c r="BD253" s="21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9"/>
    </row>
    <row r="254" spans="2:73" ht="15" hidden="1" customHeight="1" x14ac:dyDescent="0.25">
      <c r="B254" s="16"/>
      <c r="C254" s="17"/>
      <c r="D254" s="18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9"/>
      <c r="T254" s="19"/>
      <c r="U254" s="17"/>
      <c r="V254" s="20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21"/>
      <c r="AL254" s="21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21"/>
      <c r="BD254" s="21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9"/>
    </row>
    <row r="255" spans="2:73" ht="15" hidden="1" customHeight="1" x14ac:dyDescent="0.25">
      <c r="B255" s="16"/>
      <c r="C255" s="17"/>
      <c r="D255" s="18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9"/>
      <c r="T255" s="19"/>
      <c r="U255" s="17"/>
      <c r="V255" s="20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21"/>
      <c r="AL255" s="21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21"/>
      <c r="BD255" s="21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9"/>
    </row>
    <row r="256" spans="2:73" ht="15" hidden="1" customHeight="1" x14ac:dyDescent="0.25">
      <c r="B256" s="16"/>
      <c r="C256" s="17"/>
      <c r="D256" s="18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9"/>
      <c r="T256" s="19"/>
      <c r="U256" s="17"/>
      <c r="V256" s="20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21"/>
      <c r="AL256" s="21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21"/>
      <c r="BD256" s="21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9"/>
    </row>
    <row r="257" spans="2:73" ht="15" hidden="1" customHeight="1" x14ac:dyDescent="0.25">
      <c r="B257" s="16"/>
      <c r="C257" s="17"/>
      <c r="D257" s="18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9"/>
      <c r="T257" s="19"/>
      <c r="U257" s="17"/>
      <c r="V257" s="20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21"/>
      <c r="AL257" s="21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21"/>
      <c r="BD257" s="21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9"/>
    </row>
    <row r="258" spans="2:73" ht="15" hidden="1" customHeight="1" x14ac:dyDescent="0.25">
      <c r="B258" s="16"/>
      <c r="C258" s="17"/>
      <c r="D258" s="18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9"/>
      <c r="T258" s="19"/>
      <c r="U258" s="17"/>
      <c r="V258" s="20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21"/>
      <c r="AL258" s="21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21"/>
      <c r="BD258" s="21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9"/>
    </row>
    <row r="259" spans="2:73" ht="15" hidden="1" customHeight="1" x14ac:dyDescent="0.25">
      <c r="B259" s="16"/>
      <c r="C259" s="17"/>
      <c r="D259" s="18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9"/>
      <c r="T259" s="19"/>
      <c r="U259" s="17"/>
      <c r="V259" s="20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21"/>
      <c r="AL259" s="21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21"/>
      <c r="BD259" s="21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9"/>
    </row>
    <row r="260" spans="2:73" ht="15" hidden="1" customHeight="1" x14ac:dyDescent="0.25">
      <c r="B260" s="16"/>
      <c r="C260" s="17"/>
      <c r="D260" s="18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9"/>
      <c r="T260" s="19"/>
      <c r="U260" s="17"/>
      <c r="V260" s="20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21"/>
      <c r="AL260" s="21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21"/>
      <c r="BD260" s="21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9"/>
    </row>
    <row r="261" spans="2:73" ht="15" hidden="1" customHeight="1" x14ac:dyDescent="0.25">
      <c r="B261" s="16"/>
      <c r="C261" s="17"/>
      <c r="D261" s="18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9"/>
      <c r="T261" s="19"/>
      <c r="U261" s="17"/>
      <c r="V261" s="20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21"/>
      <c r="AL261" s="21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21"/>
      <c r="BD261" s="21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9"/>
    </row>
    <row r="262" spans="2:73" ht="15" hidden="1" customHeight="1" x14ac:dyDescent="0.25">
      <c r="B262" s="16"/>
      <c r="C262" s="17"/>
      <c r="D262" s="18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9"/>
      <c r="T262" s="19"/>
      <c r="U262" s="17"/>
      <c r="V262" s="20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21"/>
      <c r="AL262" s="21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21"/>
      <c r="BD262" s="21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9"/>
    </row>
    <row r="263" spans="2:73" ht="15" hidden="1" customHeight="1" x14ac:dyDescent="0.25">
      <c r="B263" s="16"/>
      <c r="C263" s="17"/>
      <c r="D263" s="18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9"/>
      <c r="T263" s="19"/>
      <c r="U263" s="17"/>
      <c r="V263" s="20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21"/>
      <c r="AL263" s="21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21"/>
      <c r="BD263" s="21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9"/>
    </row>
    <row r="264" spans="2:73" ht="15" hidden="1" customHeight="1" x14ac:dyDescent="0.25">
      <c r="B264" s="16"/>
      <c r="C264" s="17"/>
      <c r="D264" s="18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9"/>
      <c r="T264" s="19"/>
      <c r="U264" s="17"/>
      <c r="V264" s="20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21"/>
      <c r="AL264" s="21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21"/>
      <c r="BD264" s="21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9"/>
    </row>
    <row r="265" spans="2:73" ht="15" hidden="1" customHeight="1" x14ac:dyDescent="0.25">
      <c r="B265" s="16"/>
      <c r="C265" s="17"/>
      <c r="D265" s="18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9"/>
      <c r="T265" s="19"/>
      <c r="U265" s="17"/>
      <c r="V265" s="20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21"/>
      <c r="AL265" s="21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21"/>
      <c r="BD265" s="21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9"/>
    </row>
    <row r="266" spans="2:73" ht="15" hidden="1" customHeight="1" x14ac:dyDescent="0.25">
      <c r="B266" s="16"/>
      <c r="C266" s="17"/>
      <c r="D266" s="18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9"/>
      <c r="T266" s="19"/>
      <c r="U266" s="17"/>
      <c r="V266" s="20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21"/>
      <c r="AL266" s="21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21"/>
      <c r="BD266" s="21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9"/>
    </row>
    <row r="267" spans="2:73" ht="15" hidden="1" customHeight="1" x14ac:dyDescent="0.25">
      <c r="B267" s="16"/>
      <c r="C267" s="17"/>
      <c r="D267" s="18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9"/>
      <c r="T267" s="19"/>
      <c r="U267" s="17"/>
      <c r="V267" s="20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21"/>
      <c r="AL267" s="21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21"/>
      <c r="BD267" s="21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9"/>
    </row>
    <row r="268" spans="2:73" ht="15" hidden="1" customHeight="1" x14ac:dyDescent="0.25">
      <c r="B268" s="16"/>
      <c r="C268" s="17"/>
      <c r="D268" s="18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9"/>
      <c r="T268" s="19"/>
      <c r="U268" s="17"/>
      <c r="V268" s="20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21"/>
      <c r="AL268" s="21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21"/>
      <c r="BD268" s="21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9"/>
    </row>
    <row r="269" spans="2:73" ht="15" hidden="1" customHeight="1" x14ac:dyDescent="0.25">
      <c r="B269" s="16"/>
      <c r="C269" s="17"/>
      <c r="D269" s="18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9"/>
      <c r="T269" s="19"/>
      <c r="U269" s="17"/>
      <c r="V269" s="20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21"/>
      <c r="AL269" s="21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21"/>
      <c r="BD269" s="21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9"/>
    </row>
    <row r="270" spans="2:73" ht="15" hidden="1" customHeight="1" x14ac:dyDescent="0.25">
      <c r="B270" s="16"/>
      <c r="C270" s="17"/>
      <c r="D270" s="18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9"/>
      <c r="T270" s="19"/>
      <c r="U270" s="17"/>
      <c r="V270" s="20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21"/>
      <c r="AL270" s="21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21"/>
      <c r="BD270" s="21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9"/>
    </row>
    <row r="271" spans="2:73" ht="15" hidden="1" customHeight="1" x14ac:dyDescent="0.25">
      <c r="B271" s="16"/>
      <c r="C271" s="17"/>
      <c r="D271" s="18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9"/>
      <c r="T271" s="19"/>
      <c r="U271" s="17"/>
      <c r="V271" s="20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21"/>
      <c r="AL271" s="21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21"/>
      <c r="BD271" s="21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9"/>
    </row>
    <row r="272" spans="2:73" ht="15" hidden="1" customHeight="1" x14ac:dyDescent="0.25">
      <c r="B272" s="16"/>
      <c r="C272" s="17"/>
      <c r="D272" s="18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9"/>
      <c r="T272" s="19"/>
      <c r="U272" s="17"/>
      <c r="V272" s="20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21"/>
      <c r="AL272" s="21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21"/>
      <c r="BD272" s="21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9"/>
    </row>
    <row r="273" spans="2:73" ht="15" hidden="1" customHeight="1" x14ac:dyDescent="0.25">
      <c r="B273" s="16"/>
      <c r="C273" s="17"/>
      <c r="D273" s="18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9"/>
      <c r="T273" s="19"/>
      <c r="U273" s="17"/>
      <c r="V273" s="20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21"/>
      <c r="AL273" s="21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21"/>
      <c r="BD273" s="21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9"/>
    </row>
    <row r="274" spans="2:73" ht="15" hidden="1" customHeight="1" x14ac:dyDescent="0.25">
      <c r="B274" s="16"/>
      <c r="C274" s="17"/>
      <c r="D274" s="18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9"/>
      <c r="T274" s="19"/>
      <c r="U274" s="17"/>
      <c r="V274" s="20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21"/>
      <c r="AL274" s="21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21"/>
      <c r="BD274" s="21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9"/>
    </row>
    <row r="275" spans="2:73" ht="15" hidden="1" customHeight="1" x14ac:dyDescent="0.25">
      <c r="B275" s="16"/>
      <c r="C275" s="17"/>
      <c r="D275" s="18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9"/>
      <c r="T275" s="19"/>
      <c r="U275" s="17"/>
      <c r="V275" s="20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21"/>
      <c r="AL275" s="21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21"/>
      <c r="BD275" s="21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9"/>
    </row>
    <row r="276" spans="2:73" ht="15" hidden="1" customHeight="1" x14ac:dyDescent="0.25">
      <c r="B276" s="16"/>
      <c r="C276" s="17"/>
      <c r="D276" s="18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9"/>
      <c r="T276" s="19"/>
      <c r="U276" s="17"/>
      <c r="V276" s="20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21"/>
      <c r="AL276" s="21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21"/>
      <c r="BD276" s="21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9"/>
    </row>
    <row r="277" spans="2:73" ht="15" hidden="1" customHeight="1" x14ac:dyDescent="0.25">
      <c r="B277" s="16"/>
      <c r="C277" s="17"/>
      <c r="D277" s="18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9"/>
      <c r="T277" s="19"/>
      <c r="U277" s="17"/>
      <c r="V277" s="20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21"/>
      <c r="AL277" s="21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21"/>
      <c r="BD277" s="21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9"/>
    </row>
    <row r="278" spans="2:73" ht="15" hidden="1" customHeight="1" x14ac:dyDescent="0.25">
      <c r="B278" s="16"/>
      <c r="C278" s="17"/>
      <c r="D278" s="18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9"/>
      <c r="T278" s="19"/>
      <c r="U278" s="17"/>
      <c r="V278" s="20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21"/>
      <c r="AL278" s="21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21"/>
      <c r="BD278" s="21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9"/>
    </row>
    <row r="279" spans="2:73" ht="15" hidden="1" customHeight="1" x14ac:dyDescent="0.25">
      <c r="B279" s="16"/>
      <c r="C279" s="17"/>
      <c r="D279" s="18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9"/>
      <c r="T279" s="19"/>
      <c r="U279" s="17"/>
      <c r="V279" s="20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21"/>
      <c r="AL279" s="21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21"/>
      <c r="BD279" s="21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9"/>
    </row>
    <row r="280" spans="2:73" ht="15" hidden="1" customHeight="1" x14ac:dyDescent="0.25">
      <c r="B280" s="16"/>
      <c r="C280" s="17"/>
      <c r="D280" s="18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9"/>
      <c r="T280" s="19"/>
      <c r="U280" s="17"/>
      <c r="V280" s="20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21"/>
      <c r="AL280" s="21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21"/>
      <c r="BD280" s="21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9"/>
    </row>
    <row r="281" spans="2:73" ht="15" hidden="1" customHeight="1" x14ac:dyDescent="0.25">
      <c r="B281" s="16"/>
      <c r="C281" s="17"/>
      <c r="D281" s="18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9"/>
      <c r="T281" s="19"/>
      <c r="U281" s="17"/>
      <c r="V281" s="20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21"/>
      <c r="AL281" s="21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21"/>
      <c r="BD281" s="21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9"/>
    </row>
    <row r="282" spans="2:73" ht="15" hidden="1" customHeight="1" x14ac:dyDescent="0.25">
      <c r="B282" s="16"/>
      <c r="C282" s="17"/>
      <c r="D282" s="18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9"/>
      <c r="T282" s="19"/>
      <c r="U282" s="17"/>
      <c r="V282" s="20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21"/>
      <c r="AL282" s="21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21"/>
      <c r="BD282" s="21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9"/>
    </row>
    <row r="283" spans="2:73" ht="15" hidden="1" customHeight="1" x14ac:dyDescent="0.25">
      <c r="B283" s="16"/>
      <c r="C283" s="17"/>
      <c r="D283" s="18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9"/>
      <c r="T283" s="19"/>
      <c r="U283" s="17"/>
      <c r="V283" s="20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21"/>
      <c r="AL283" s="21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21"/>
      <c r="BD283" s="21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9"/>
    </row>
    <row r="284" spans="2:73" ht="15" hidden="1" customHeight="1" x14ac:dyDescent="0.25">
      <c r="B284" s="16"/>
      <c r="C284" s="17"/>
      <c r="D284" s="18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9"/>
      <c r="T284" s="19"/>
      <c r="U284" s="17"/>
      <c r="V284" s="20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21"/>
      <c r="AL284" s="21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21"/>
      <c r="BD284" s="21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9"/>
    </row>
    <row r="285" spans="2:73" ht="15" hidden="1" customHeight="1" x14ac:dyDescent="0.25">
      <c r="B285" s="16"/>
      <c r="C285" s="17"/>
      <c r="D285" s="18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9"/>
      <c r="T285" s="19"/>
      <c r="U285" s="17"/>
      <c r="V285" s="20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21"/>
      <c r="AL285" s="21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21"/>
      <c r="BD285" s="21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9"/>
    </row>
    <row r="286" spans="2:73" ht="15" hidden="1" customHeight="1" x14ac:dyDescent="0.25">
      <c r="B286" s="16"/>
      <c r="C286" s="17"/>
      <c r="D286" s="18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9"/>
      <c r="T286" s="19"/>
      <c r="U286" s="17"/>
      <c r="V286" s="20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21"/>
      <c r="AL286" s="21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21"/>
      <c r="BD286" s="21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9"/>
    </row>
    <row r="287" spans="2:73" ht="15" hidden="1" customHeight="1" x14ac:dyDescent="0.25">
      <c r="B287" s="16"/>
      <c r="C287" s="17"/>
      <c r="D287" s="18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9"/>
      <c r="T287" s="19"/>
      <c r="U287" s="17"/>
      <c r="V287" s="20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21"/>
      <c r="AL287" s="21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21"/>
      <c r="BD287" s="21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9"/>
    </row>
    <row r="288" spans="2:73" ht="15" hidden="1" customHeight="1" x14ac:dyDescent="0.25">
      <c r="B288" s="16"/>
      <c r="C288" s="17"/>
      <c r="D288" s="18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9"/>
      <c r="T288" s="19"/>
      <c r="U288" s="17"/>
      <c r="V288" s="20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21"/>
      <c r="AL288" s="21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21"/>
      <c r="BD288" s="21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9"/>
    </row>
    <row r="289" spans="2:73" ht="15" hidden="1" customHeight="1" x14ac:dyDescent="0.25">
      <c r="B289" s="16"/>
      <c r="C289" s="17"/>
      <c r="D289" s="18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9"/>
      <c r="T289" s="19"/>
      <c r="U289" s="17"/>
      <c r="V289" s="20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21"/>
      <c r="AL289" s="21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21"/>
      <c r="BD289" s="21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9"/>
    </row>
    <row r="290" spans="2:73" ht="15" hidden="1" customHeight="1" x14ac:dyDescent="0.25">
      <c r="B290" s="16"/>
      <c r="C290" s="17"/>
      <c r="D290" s="18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9"/>
      <c r="T290" s="19"/>
      <c r="U290" s="17"/>
      <c r="V290" s="20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21"/>
      <c r="AL290" s="21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21"/>
      <c r="BD290" s="21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9"/>
    </row>
    <row r="291" spans="2:73" ht="15" hidden="1" customHeight="1" x14ac:dyDescent="0.25">
      <c r="B291" s="16"/>
      <c r="C291" s="17"/>
      <c r="D291" s="18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9"/>
      <c r="T291" s="19"/>
      <c r="U291" s="17"/>
      <c r="V291" s="20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21"/>
      <c r="AL291" s="21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21"/>
      <c r="BD291" s="21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9"/>
    </row>
    <row r="292" spans="2:73" ht="15" hidden="1" customHeight="1" x14ac:dyDescent="0.25">
      <c r="B292" s="16"/>
      <c r="C292" s="17"/>
      <c r="D292" s="18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9"/>
      <c r="T292" s="19"/>
      <c r="U292" s="17"/>
      <c r="V292" s="20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21"/>
      <c r="AL292" s="21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21"/>
      <c r="BD292" s="21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9"/>
    </row>
    <row r="293" spans="2:73" ht="15" hidden="1" customHeight="1" x14ac:dyDescent="0.25">
      <c r="B293" s="16"/>
      <c r="C293" s="17"/>
      <c r="D293" s="18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9"/>
      <c r="T293" s="19"/>
      <c r="U293" s="17"/>
      <c r="V293" s="20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21"/>
      <c r="AL293" s="21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21"/>
      <c r="BD293" s="21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9"/>
    </row>
    <row r="294" spans="2:73" ht="15" hidden="1" customHeight="1" x14ac:dyDescent="0.25">
      <c r="B294" s="16"/>
      <c r="C294" s="17"/>
      <c r="D294" s="18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9"/>
      <c r="T294" s="19"/>
      <c r="U294" s="17"/>
      <c r="V294" s="20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21"/>
      <c r="AL294" s="21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21"/>
      <c r="BD294" s="21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9"/>
    </row>
    <row r="295" spans="2:73" ht="15" hidden="1" customHeight="1" x14ac:dyDescent="0.25">
      <c r="B295" s="16"/>
      <c r="C295" s="17"/>
      <c r="D295" s="18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9"/>
      <c r="T295" s="19"/>
      <c r="U295" s="17"/>
      <c r="V295" s="20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21"/>
      <c r="AL295" s="21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21"/>
      <c r="BD295" s="21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9"/>
    </row>
    <row r="296" spans="2:73" ht="15" hidden="1" customHeight="1" x14ac:dyDescent="0.25">
      <c r="B296" s="16"/>
      <c r="C296" s="17"/>
      <c r="D296" s="18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9"/>
      <c r="T296" s="19"/>
      <c r="U296" s="17"/>
      <c r="V296" s="20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21"/>
      <c r="AL296" s="21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21"/>
      <c r="BD296" s="21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9"/>
    </row>
    <row r="297" spans="2:73" ht="15" hidden="1" customHeight="1" x14ac:dyDescent="0.25">
      <c r="B297" s="16"/>
      <c r="C297" s="17"/>
      <c r="D297" s="18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9"/>
      <c r="T297" s="19"/>
      <c r="U297" s="17"/>
      <c r="V297" s="20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21"/>
      <c r="AL297" s="21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21"/>
      <c r="BD297" s="21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9"/>
    </row>
    <row r="298" spans="2:73" ht="15" hidden="1" customHeight="1" x14ac:dyDescent="0.25">
      <c r="B298" s="16"/>
      <c r="C298" s="17"/>
      <c r="D298" s="18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9"/>
      <c r="T298" s="19"/>
      <c r="U298" s="17"/>
      <c r="V298" s="20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21"/>
      <c r="AL298" s="21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21"/>
      <c r="BD298" s="21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9"/>
    </row>
    <row r="299" spans="2:73" ht="15" hidden="1" customHeight="1" x14ac:dyDescent="0.25">
      <c r="B299" s="16"/>
      <c r="C299" s="17"/>
      <c r="D299" s="18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9"/>
      <c r="T299" s="19"/>
      <c r="U299" s="17"/>
      <c r="V299" s="20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21"/>
      <c r="AL299" s="21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21"/>
      <c r="BD299" s="21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9"/>
    </row>
    <row r="300" spans="2:73" ht="15" hidden="1" customHeight="1" x14ac:dyDescent="0.25">
      <c r="B300" s="16"/>
      <c r="C300" s="17"/>
      <c r="D300" s="18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9"/>
      <c r="T300" s="19"/>
      <c r="U300" s="17"/>
      <c r="V300" s="20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21"/>
      <c r="AL300" s="21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21"/>
      <c r="BD300" s="21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9"/>
    </row>
    <row r="301" spans="2:73" ht="15" hidden="1" customHeight="1" x14ac:dyDescent="0.25">
      <c r="B301" s="16"/>
      <c r="C301" s="17"/>
      <c r="D301" s="18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9"/>
      <c r="T301" s="19"/>
      <c r="U301" s="17"/>
      <c r="V301" s="20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21"/>
      <c r="AL301" s="21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21"/>
      <c r="BD301" s="21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9"/>
    </row>
    <row r="302" spans="2:73" ht="15" hidden="1" customHeight="1" x14ac:dyDescent="0.25">
      <c r="B302" s="16"/>
      <c r="C302" s="17"/>
      <c r="D302" s="18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9"/>
      <c r="T302" s="19"/>
      <c r="U302" s="17"/>
      <c r="V302" s="20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21"/>
      <c r="AL302" s="21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21"/>
      <c r="BD302" s="21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9"/>
    </row>
    <row r="303" spans="2:73" ht="15" hidden="1" customHeight="1" x14ac:dyDescent="0.25">
      <c r="B303" s="16"/>
      <c r="C303" s="17"/>
      <c r="D303" s="18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9"/>
      <c r="T303" s="19"/>
      <c r="U303" s="17"/>
      <c r="V303" s="20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21"/>
      <c r="AL303" s="21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21"/>
      <c r="BD303" s="21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9"/>
    </row>
    <row r="304" spans="2:73" ht="15" hidden="1" customHeight="1" x14ac:dyDescent="0.25">
      <c r="B304" s="16"/>
      <c r="C304" s="17"/>
      <c r="D304" s="18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9"/>
      <c r="T304" s="19"/>
      <c r="U304" s="17"/>
      <c r="V304" s="20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21"/>
      <c r="AL304" s="21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21"/>
      <c r="BD304" s="21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9"/>
    </row>
    <row r="305" spans="2:73" ht="15" hidden="1" customHeight="1" x14ac:dyDescent="0.25">
      <c r="B305" s="16"/>
      <c r="C305" s="17"/>
      <c r="D305" s="18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9"/>
      <c r="T305" s="19"/>
      <c r="U305" s="17"/>
      <c r="V305" s="20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21"/>
      <c r="AL305" s="21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21"/>
      <c r="BD305" s="21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9"/>
    </row>
    <row r="306" spans="2:73" ht="15" hidden="1" customHeight="1" x14ac:dyDescent="0.25">
      <c r="B306" s="16"/>
      <c r="C306" s="17"/>
      <c r="D306" s="18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9"/>
      <c r="T306" s="19"/>
      <c r="U306" s="17"/>
      <c r="V306" s="20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21"/>
      <c r="AL306" s="21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21"/>
      <c r="BD306" s="21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9"/>
    </row>
    <row r="307" spans="2:73" ht="15" hidden="1" customHeight="1" x14ac:dyDescent="0.25">
      <c r="B307" s="16"/>
      <c r="C307" s="17"/>
      <c r="D307" s="18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9"/>
      <c r="T307" s="19"/>
      <c r="U307" s="17"/>
      <c r="V307" s="20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21"/>
      <c r="AL307" s="21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21"/>
      <c r="BD307" s="21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9"/>
    </row>
    <row r="308" spans="2:73" ht="15" hidden="1" customHeight="1" x14ac:dyDescent="0.25">
      <c r="B308" s="16"/>
      <c r="C308" s="17"/>
      <c r="D308" s="18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9"/>
      <c r="T308" s="19"/>
      <c r="U308" s="17"/>
      <c r="V308" s="20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21"/>
      <c r="AL308" s="21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21"/>
      <c r="BD308" s="21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9"/>
    </row>
    <row r="309" spans="2:73" ht="15" hidden="1" customHeight="1" x14ac:dyDescent="0.25">
      <c r="B309" s="16"/>
      <c r="C309" s="17"/>
      <c r="D309" s="18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9"/>
      <c r="T309" s="19"/>
      <c r="U309" s="17"/>
      <c r="V309" s="20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21"/>
      <c r="AL309" s="21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21"/>
      <c r="BD309" s="21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9"/>
    </row>
    <row r="310" spans="2:73" ht="15" hidden="1" customHeight="1" x14ac:dyDescent="0.25">
      <c r="B310" s="16"/>
      <c r="C310" s="17"/>
      <c r="D310" s="18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9"/>
      <c r="T310" s="19"/>
      <c r="U310" s="17"/>
      <c r="V310" s="20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21"/>
      <c r="AL310" s="21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21"/>
      <c r="BD310" s="21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9"/>
    </row>
    <row r="311" spans="2:73" ht="15" hidden="1" customHeight="1" x14ac:dyDescent="0.25">
      <c r="B311" s="16"/>
      <c r="C311" s="17"/>
      <c r="D311" s="18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9"/>
      <c r="T311" s="19"/>
      <c r="U311" s="17"/>
      <c r="V311" s="20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21"/>
      <c r="AL311" s="21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21"/>
      <c r="BD311" s="21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9"/>
    </row>
    <row r="312" spans="2:73" ht="15" hidden="1" customHeight="1" x14ac:dyDescent="0.25">
      <c r="B312" s="16"/>
      <c r="C312" s="17"/>
      <c r="D312" s="18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9"/>
      <c r="T312" s="19"/>
      <c r="U312" s="17"/>
      <c r="V312" s="20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21"/>
      <c r="AL312" s="21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21"/>
      <c r="BD312" s="21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9"/>
    </row>
    <row r="313" spans="2:73" ht="15" hidden="1" customHeight="1" x14ac:dyDescent="0.25">
      <c r="B313" s="16"/>
      <c r="C313" s="17"/>
      <c r="D313" s="18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9"/>
      <c r="T313" s="19"/>
      <c r="U313" s="17"/>
      <c r="V313" s="20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21"/>
      <c r="AL313" s="21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21"/>
      <c r="BD313" s="21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9"/>
    </row>
    <row r="314" spans="2:73" ht="15" hidden="1" customHeight="1" x14ac:dyDescent="0.25">
      <c r="B314" s="16"/>
      <c r="C314" s="17"/>
      <c r="D314" s="18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9"/>
      <c r="T314" s="19"/>
      <c r="U314" s="17"/>
      <c r="V314" s="20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21"/>
      <c r="AL314" s="21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21"/>
      <c r="BD314" s="21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9"/>
    </row>
    <row r="315" spans="2:73" ht="15" hidden="1" customHeight="1" x14ac:dyDescent="0.25">
      <c r="B315" s="16"/>
      <c r="C315" s="17"/>
      <c r="D315" s="18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9"/>
      <c r="T315" s="19"/>
      <c r="U315" s="17"/>
      <c r="V315" s="20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21"/>
      <c r="AL315" s="21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21"/>
      <c r="BD315" s="21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9"/>
    </row>
    <row r="316" spans="2:73" ht="15" hidden="1" customHeight="1" x14ac:dyDescent="0.25">
      <c r="B316" s="16"/>
      <c r="C316" s="17"/>
      <c r="D316" s="18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9"/>
      <c r="T316" s="19"/>
      <c r="U316" s="17"/>
      <c r="V316" s="20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21"/>
      <c r="AL316" s="21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21"/>
      <c r="BD316" s="21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9"/>
    </row>
    <row r="317" spans="2:73" ht="15" hidden="1" customHeight="1" x14ac:dyDescent="0.25">
      <c r="B317" s="16"/>
      <c r="C317" s="17"/>
      <c r="D317" s="18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9"/>
      <c r="T317" s="19"/>
      <c r="U317" s="17"/>
      <c r="V317" s="20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21"/>
      <c r="AL317" s="21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21"/>
      <c r="BD317" s="21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9"/>
    </row>
    <row r="318" spans="2:73" ht="15" hidden="1" customHeight="1" x14ac:dyDescent="0.25">
      <c r="B318" s="16"/>
      <c r="C318" s="17"/>
      <c r="D318" s="18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9"/>
      <c r="T318" s="19"/>
      <c r="U318" s="17"/>
      <c r="V318" s="20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21"/>
      <c r="AL318" s="21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21"/>
      <c r="BD318" s="21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9"/>
    </row>
    <row r="319" spans="2:73" ht="15" hidden="1" customHeight="1" x14ac:dyDescent="0.25">
      <c r="B319" s="16"/>
      <c r="C319" s="17"/>
      <c r="D319" s="18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9"/>
      <c r="T319" s="19"/>
      <c r="U319" s="17"/>
      <c r="V319" s="20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21"/>
      <c r="AL319" s="21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21"/>
      <c r="BD319" s="21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9"/>
    </row>
    <row r="320" spans="2:73" ht="15" hidden="1" customHeight="1" x14ac:dyDescent="0.25">
      <c r="B320" s="16"/>
      <c r="C320" s="17"/>
      <c r="D320" s="18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9"/>
      <c r="T320" s="19"/>
      <c r="U320" s="17"/>
      <c r="V320" s="20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21"/>
      <c r="AL320" s="21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21"/>
      <c r="BD320" s="21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9"/>
    </row>
    <row r="321" spans="2:73" ht="15" hidden="1" customHeight="1" x14ac:dyDescent="0.25">
      <c r="B321" s="16"/>
      <c r="C321" s="17"/>
      <c r="D321" s="18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9"/>
      <c r="T321" s="19"/>
      <c r="U321" s="17"/>
      <c r="V321" s="20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21"/>
      <c r="AL321" s="21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21"/>
      <c r="BD321" s="21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9"/>
    </row>
    <row r="322" spans="2:73" ht="15" hidden="1" customHeight="1" x14ac:dyDescent="0.25">
      <c r="B322" s="16"/>
      <c r="C322" s="17"/>
      <c r="D322" s="18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9"/>
      <c r="T322" s="19"/>
      <c r="U322" s="17"/>
      <c r="V322" s="20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21"/>
      <c r="AL322" s="21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21"/>
      <c r="BD322" s="21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9"/>
    </row>
    <row r="323" spans="2:73" ht="15" hidden="1" customHeight="1" x14ac:dyDescent="0.25">
      <c r="B323" s="16"/>
      <c r="C323" s="17"/>
      <c r="D323" s="18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9"/>
      <c r="T323" s="19"/>
      <c r="U323" s="17"/>
      <c r="V323" s="20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21"/>
      <c r="AL323" s="21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21"/>
      <c r="BD323" s="21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9"/>
    </row>
    <row r="324" spans="2:73" ht="15" hidden="1" customHeight="1" x14ac:dyDescent="0.25">
      <c r="B324" s="16"/>
      <c r="C324" s="17"/>
      <c r="D324" s="18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9"/>
      <c r="T324" s="19"/>
      <c r="U324" s="17"/>
      <c r="V324" s="20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21"/>
      <c r="AL324" s="21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21"/>
      <c r="BD324" s="21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9"/>
    </row>
    <row r="325" spans="2:73" ht="15" hidden="1" customHeight="1" x14ac:dyDescent="0.25">
      <c r="B325" s="16"/>
      <c r="C325" s="17"/>
      <c r="D325" s="18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9"/>
      <c r="T325" s="19"/>
      <c r="U325" s="17"/>
      <c r="V325" s="20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21"/>
      <c r="AL325" s="21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21"/>
      <c r="BD325" s="21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9"/>
    </row>
    <row r="326" spans="2:73" ht="15" hidden="1" customHeight="1" x14ac:dyDescent="0.25">
      <c r="B326" s="16"/>
      <c r="C326" s="17"/>
      <c r="D326" s="18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9"/>
      <c r="T326" s="19"/>
      <c r="U326" s="17"/>
      <c r="V326" s="20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21"/>
      <c r="AL326" s="21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21"/>
      <c r="BD326" s="21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9"/>
    </row>
    <row r="327" spans="2:73" ht="15" hidden="1" customHeight="1" x14ac:dyDescent="0.25">
      <c r="B327" s="16"/>
      <c r="C327" s="17"/>
      <c r="D327" s="18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9"/>
      <c r="T327" s="19"/>
      <c r="U327" s="17"/>
      <c r="V327" s="20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21"/>
      <c r="AL327" s="21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21"/>
      <c r="BD327" s="21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9"/>
    </row>
    <row r="328" spans="2:73" ht="15" hidden="1" customHeight="1" x14ac:dyDescent="0.25">
      <c r="B328" s="16"/>
      <c r="C328" s="17"/>
      <c r="D328" s="18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9"/>
      <c r="T328" s="19"/>
      <c r="U328" s="17"/>
      <c r="V328" s="20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21"/>
      <c r="AL328" s="21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21"/>
      <c r="BD328" s="21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9"/>
    </row>
    <row r="329" spans="2:73" ht="15" hidden="1" customHeight="1" x14ac:dyDescent="0.25">
      <c r="B329" s="16"/>
      <c r="C329" s="17"/>
      <c r="D329" s="18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9"/>
      <c r="T329" s="19"/>
      <c r="U329" s="17"/>
      <c r="V329" s="20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21"/>
      <c r="AL329" s="21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21"/>
      <c r="BD329" s="21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9"/>
    </row>
    <row r="330" spans="2:73" ht="15" hidden="1" customHeight="1" x14ac:dyDescent="0.25">
      <c r="B330" s="16"/>
      <c r="C330" s="17"/>
      <c r="D330" s="18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9"/>
      <c r="T330" s="19"/>
      <c r="U330" s="17"/>
      <c r="V330" s="20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21"/>
      <c r="AL330" s="21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21"/>
      <c r="BD330" s="21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9"/>
    </row>
    <row r="331" spans="2:73" ht="15" hidden="1" customHeight="1" x14ac:dyDescent="0.25">
      <c r="B331" s="16"/>
      <c r="C331" s="17"/>
      <c r="D331" s="18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9"/>
      <c r="T331" s="19"/>
      <c r="U331" s="17"/>
      <c r="V331" s="20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21"/>
      <c r="AL331" s="21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21"/>
      <c r="BD331" s="21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9"/>
    </row>
    <row r="332" spans="2:73" ht="15" hidden="1" customHeight="1" x14ac:dyDescent="0.25">
      <c r="B332" s="16"/>
      <c r="C332" s="17"/>
      <c r="D332" s="18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9"/>
      <c r="T332" s="19"/>
      <c r="U332" s="17"/>
      <c r="V332" s="20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21"/>
      <c r="AL332" s="21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21"/>
      <c r="BD332" s="21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9"/>
    </row>
    <row r="333" spans="2:73" ht="15" hidden="1" customHeight="1" x14ac:dyDescent="0.25">
      <c r="B333" s="16"/>
      <c r="C333" s="17"/>
      <c r="D333" s="18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9"/>
      <c r="T333" s="19"/>
      <c r="U333" s="17"/>
      <c r="V333" s="20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21"/>
      <c r="AL333" s="21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21"/>
      <c r="BD333" s="21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9"/>
    </row>
    <row r="334" spans="2:73" ht="15" hidden="1" customHeight="1" x14ac:dyDescent="0.25">
      <c r="B334" s="16"/>
      <c r="C334" s="17"/>
      <c r="D334" s="18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9"/>
      <c r="T334" s="19"/>
      <c r="U334" s="17"/>
      <c r="V334" s="20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21"/>
      <c r="AL334" s="21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21"/>
      <c r="BD334" s="21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9"/>
    </row>
    <row r="335" spans="2:73" ht="15" hidden="1" customHeight="1" x14ac:dyDescent="0.25">
      <c r="B335" s="16"/>
      <c r="C335" s="17"/>
      <c r="D335" s="18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9"/>
      <c r="T335" s="19"/>
      <c r="U335" s="17"/>
      <c r="V335" s="20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21"/>
      <c r="AL335" s="21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21"/>
      <c r="BD335" s="21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9"/>
    </row>
    <row r="336" spans="2:73" ht="15" hidden="1" customHeight="1" x14ac:dyDescent="0.25">
      <c r="B336" s="16"/>
      <c r="C336" s="17"/>
      <c r="D336" s="18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9"/>
      <c r="T336" s="19"/>
      <c r="U336" s="17"/>
      <c r="V336" s="20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21"/>
      <c r="AL336" s="21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21"/>
      <c r="BD336" s="21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9"/>
    </row>
    <row r="337" spans="2:73" ht="15" hidden="1" customHeight="1" x14ac:dyDescent="0.25">
      <c r="B337" s="16"/>
      <c r="C337" s="17"/>
      <c r="D337" s="18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9"/>
      <c r="T337" s="19"/>
      <c r="U337" s="17"/>
      <c r="V337" s="20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21"/>
      <c r="AL337" s="21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21"/>
      <c r="BD337" s="21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9"/>
    </row>
    <row r="338" spans="2:73" ht="15" hidden="1" customHeight="1" x14ac:dyDescent="0.25">
      <c r="B338" s="16"/>
      <c r="C338" s="17"/>
      <c r="D338" s="18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9"/>
      <c r="T338" s="19"/>
      <c r="U338" s="17"/>
      <c r="V338" s="20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21"/>
      <c r="AL338" s="21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21"/>
      <c r="BD338" s="21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9"/>
    </row>
    <row r="339" spans="2:73" ht="15" hidden="1" customHeight="1" x14ac:dyDescent="0.25">
      <c r="B339" s="16"/>
      <c r="C339" s="17"/>
      <c r="D339" s="18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9"/>
      <c r="T339" s="19"/>
      <c r="U339" s="17"/>
      <c r="V339" s="20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21"/>
      <c r="AL339" s="21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21"/>
      <c r="BD339" s="21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9"/>
    </row>
    <row r="340" spans="2:73" ht="15" hidden="1" customHeight="1" x14ac:dyDescent="0.25">
      <c r="B340" s="16"/>
      <c r="C340" s="17"/>
      <c r="D340" s="18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9"/>
      <c r="T340" s="19"/>
      <c r="U340" s="17"/>
      <c r="V340" s="20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21"/>
      <c r="AL340" s="21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21"/>
      <c r="BD340" s="21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9"/>
    </row>
    <row r="341" spans="2:73" ht="15" hidden="1" customHeight="1" x14ac:dyDescent="0.25">
      <c r="B341" s="16"/>
      <c r="C341" s="17"/>
      <c r="D341" s="18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9"/>
      <c r="T341" s="19"/>
      <c r="U341" s="17"/>
      <c r="V341" s="20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21"/>
      <c r="AL341" s="21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21"/>
      <c r="BD341" s="21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9"/>
    </row>
    <row r="342" spans="2:73" ht="15" hidden="1" customHeight="1" x14ac:dyDescent="0.25">
      <c r="B342" s="16"/>
      <c r="C342" s="17"/>
      <c r="D342" s="18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9"/>
      <c r="T342" s="19"/>
      <c r="U342" s="17"/>
      <c r="V342" s="20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21"/>
      <c r="AL342" s="21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21"/>
      <c r="BD342" s="21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9"/>
    </row>
    <row r="343" spans="2:73" ht="15" hidden="1" customHeight="1" x14ac:dyDescent="0.25">
      <c r="B343" s="16"/>
      <c r="C343" s="17"/>
      <c r="D343" s="18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9"/>
      <c r="T343" s="19"/>
      <c r="U343" s="17"/>
      <c r="V343" s="20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21"/>
      <c r="AL343" s="21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21"/>
      <c r="BD343" s="21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9"/>
    </row>
    <row r="344" spans="2:73" ht="15" hidden="1" customHeight="1" x14ac:dyDescent="0.25">
      <c r="B344" s="16"/>
      <c r="C344" s="17"/>
      <c r="D344" s="18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9"/>
      <c r="T344" s="19"/>
      <c r="U344" s="17"/>
      <c r="V344" s="20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21"/>
      <c r="AL344" s="21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21"/>
      <c r="BD344" s="21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9"/>
    </row>
    <row r="345" spans="2:73" ht="15" hidden="1" customHeight="1" x14ac:dyDescent="0.25">
      <c r="B345" s="16"/>
      <c r="C345" s="17"/>
      <c r="D345" s="18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9"/>
      <c r="T345" s="19"/>
      <c r="U345" s="17"/>
      <c r="V345" s="20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21"/>
      <c r="AL345" s="21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21"/>
      <c r="BD345" s="21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9"/>
    </row>
    <row r="346" spans="2:73" ht="15" hidden="1" customHeight="1" x14ac:dyDescent="0.25">
      <c r="B346" s="16"/>
      <c r="C346" s="17"/>
      <c r="D346" s="18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9"/>
      <c r="T346" s="19"/>
      <c r="U346" s="17"/>
      <c r="V346" s="20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21"/>
      <c r="AL346" s="21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21"/>
      <c r="BD346" s="21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9"/>
    </row>
    <row r="347" spans="2:73" ht="15" hidden="1" customHeight="1" x14ac:dyDescent="0.25">
      <c r="B347" s="16"/>
      <c r="C347" s="17"/>
      <c r="D347" s="18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9"/>
      <c r="T347" s="19"/>
      <c r="U347" s="17"/>
      <c r="V347" s="20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21"/>
      <c r="AL347" s="21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21"/>
      <c r="BD347" s="21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9"/>
    </row>
    <row r="348" spans="2:73" ht="15" hidden="1" customHeight="1" x14ac:dyDescent="0.25">
      <c r="B348" s="16"/>
      <c r="C348" s="17"/>
      <c r="D348" s="18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9"/>
      <c r="T348" s="19"/>
      <c r="U348" s="17"/>
      <c r="V348" s="20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21"/>
      <c r="AL348" s="21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21"/>
      <c r="BD348" s="21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9"/>
    </row>
    <row r="349" spans="2:73" ht="15" hidden="1" customHeight="1" x14ac:dyDescent="0.25">
      <c r="B349" s="16"/>
      <c r="C349" s="17"/>
      <c r="D349" s="18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9"/>
      <c r="T349" s="19"/>
      <c r="U349" s="17"/>
      <c r="V349" s="20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21"/>
      <c r="AL349" s="21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21"/>
      <c r="BD349" s="21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9"/>
    </row>
    <row r="350" spans="2:73" ht="15" hidden="1" customHeight="1" x14ac:dyDescent="0.25">
      <c r="B350" s="16"/>
      <c r="C350" s="17"/>
      <c r="D350" s="18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9"/>
      <c r="T350" s="19"/>
      <c r="U350" s="17"/>
      <c r="V350" s="20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21"/>
      <c r="AL350" s="21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21"/>
      <c r="BD350" s="21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9"/>
    </row>
    <row r="351" spans="2:73" ht="15" hidden="1" customHeight="1" x14ac:dyDescent="0.25">
      <c r="B351" s="16"/>
      <c r="C351" s="17"/>
      <c r="D351" s="18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9"/>
      <c r="T351" s="19"/>
      <c r="U351" s="17"/>
      <c r="V351" s="20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21"/>
      <c r="AL351" s="21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21"/>
      <c r="BD351" s="21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9"/>
    </row>
    <row r="352" spans="2:73" ht="15" hidden="1" customHeight="1" x14ac:dyDescent="0.25">
      <c r="B352" s="16"/>
      <c r="C352" s="17"/>
      <c r="D352" s="18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9"/>
      <c r="T352" s="19"/>
      <c r="U352" s="17"/>
      <c r="V352" s="20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21"/>
      <c r="AL352" s="21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21"/>
      <c r="BD352" s="21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9"/>
    </row>
    <row r="353" spans="2:73" ht="15" hidden="1" customHeight="1" x14ac:dyDescent="0.25">
      <c r="B353" s="16"/>
      <c r="C353" s="17"/>
      <c r="D353" s="18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9"/>
      <c r="T353" s="19"/>
      <c r="U353" s="17"/>
      <c r="V353" s="20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21"/>
      <c r="AL353" s="21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21"/>
      <c r="BD353" s="21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9"/>
    </row>
    <row r="354" spans="2:73" ht="15" hidden="1" customHeight="1" x14ac:dyDescent="0.25">
      <c r="B354" s="16"/>
      <c r="C354" s="17"/>
      <c r="D354" s="18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9"/>
      <c r="T354" s="19"/>
      <c r="U354" s="17"/>
      <c r="V354" s="20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21"/>
      <c r="AL354" s="21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21"/>
      <c r="BD354" s="21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9"/>
    </row>
    <row r="355" spans="2:73" ht="15" hidden="1" customHeight="1" x14ac:dyDescent="0.25">
      <c r="B355" s="16"/>
      <c r="C355" s="17"/>
      <c r="D355" s="18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9"/>
      <c r="T355" s="19"/>
      <c r="U355" s="17"/>
      <c r="V355" s="20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21"/>
      <c r="AL355" s="21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21"/>
      <c r="BD355" s="21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9"/>
    </row>
    <row r="356" spans="2:73" ht="15" hidden="1" customHeight="1" x14ac:dyDescent="0.25">
      <c r="B356" s="16"/>
      <c r="C356" s="17"/>
      <c r="D356" s="18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9"/>
      <c r="T356" s="19"/>
      <c r="U356" s="17"/>
      <c r="V356" s="20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21"/>
      <c r="AL356" s="21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21"/>
      <c r="BD356" s="21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9"/>
    </row>
    <row r="357" spans="2:73" ht="15" hidden="1" customHeight="1" x14ac:dyDescent="0.25">
      <c r="B357" s="16"/>
      <c r="C357" s="17"/>
      <c r="D357" s="18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9"/>
      <c r="T357" s="19"/>
      <c r="U357" s="17"/>
      <c r="V357" s="20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21"/>
      <c r="AL357" s="21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21"/>
      <c r="BD357" s="21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9"/>
    </row>
    <row r="358" spans="2:73" ht="15" hidden="1" customHeight="1" x14ac:dyDescent="0.25">
      <c r="B358" s="16"/>
      <c r="C358" s="17"/>
      <c r="D358" s="18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9"/>
      <c r="T358" s="19"/>
      <c r="U358" s="17"/>
      <c r="V358" s="20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21"/>
      <c r="AL358" s="21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21"/>
      <c r="BD358" s="21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9"/>
    </row>
    <row r="359" spans="2:73" ht="15" hidden="1" customHeight="1" x14ac:dyDescent="0.25">
      <c r="B359" s="16"/>
      <c r="C359" s="17"/>
      <c r="D359" s="18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9"/>
      <c r="T359" s="19"/>
      <c r="U359" s="17"/>
      <c r="V359" s="20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21"/>
      <c r="AL359" s="21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21"/>
      <c r="BD359" s="21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9"/>
    </row>
    <row r="360" spans="2:73" ht="15" hidden="1" customHeight="1" x14ac:dyDescent="0.25">
      <c r="B360" s="16"/>
      <c r="C360" s="17"/>
      <c r="D360" s="18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9"/>
      <c r="T360" s="19"/>
      <c r="U360" s="17"/>
      <c r="V360" s="20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21"/>
      <c r="AL360" s="21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21"/>
      <c r="BD360" s="21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9"/>
    </row>
    <row r="361" spans="2:73" ht="15" hidden="1" customHeight="1" x14ac:dyDescent="0.25">
      <c r="B361" s="16"/>
      <c r="C361" s="17"/>
      <c r="D361" s="18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9"/>
      <c r="T361" s="19"/>
      <c r="U361" s="17"/>
      <c r="V361" s="20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21"/>
      <c r="AL361" s="21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21"/>
      <c r="BD361" s="21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9"/>
    </row>
    <row r="362" spans="2:73" ht="15" hidden="1" customHeight="1" x14ac:dyDescent="0.25">
      <c r="B362" s="16"/>
      <c r="C362" s="17"/>
      <c r="D362" s="18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9"/>
      <c r="T362" s="19"/>
      <c r="U362" s="17"/>
      <c r="V362" s="20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21"/>
      <c r="AL362" s="21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21"/>
      <c r="BD362" s="21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9"/>
    </row>
    <row r="363" spans="2:73" ht="15" hidden="1" customHeight="1" x14ac:dyDescent="0.25">
      <c r="B363" s="16"/>
      <c r="C363" s="17"/>
      <c r="D363" s="18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9"/>
      <c r="T363" s="19"/>
      <c r="U363" s="17"/>
      <c r="V363" s="20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21"/>
      <c r="AL363" s="21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21"/>
      <c r="BD363" s="21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9"/>
    </row>
    <row r="364" spans="2:73" ht="15" hidden="1" customHeight="1" x14ac:dyDescent="0.25">
      <c r="B364" s="16"/>
      <c r="C364" s="17"/>
      <c r="D364" s="18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9"/>
      <c r="T364" s="19"/>
      <c r="U364" s="17"/>
      <c r="V364" s="20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21"/>
      <c r="AL364" s="21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21"/>
      <c r="BD364" s="21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9"/>
    </row>
    <row r="365" spans="2:73" ht="15" hidden="1" customHeight="1" x14ac:dyDescent="0.25">
      <c r="B365" s="16"/>
      <c r="C365" s="17"/>
      <c r="D365" s="18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9"/>
      <c r="T365" s="19"/>
      <c r="U365" s="17"/>
      <c r="V365" s="20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21"/>
      <c r="AL365" s="21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21"/>
      <c r="BD365" s="21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9"/>
    </row>
    <row r="366" spans="2:73" ht="15" hidden="1" customHeight="1" x14ac:dyDescent="0.25">
      <c r="B366" s="16"/>
      <c r="C366" s="17"/>
      <c r="D366" s="18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9"/>
      <c r="T366" s="19"/>
      <c r="U366" s="17"/>
      <c r="V366" s="20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21"/>
      <c r="AL366" s="21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21"/>
      <c r="BD366" s="21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9"/>
    </row>
    <row r="367" spans="2:73" ht="15" hidden="1" customHeight="1" x14ac:dyDescent="0.25">
      <c r="B367" s="16"/>
      <c r="C367" s="17"/>
      <c r="D367" s="18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9"/>
      <c r="T367" s="19"/>
      <c r="U367" s="17"/>
      <c r="V367" s="20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21"/>
      <c r="AL367" s="21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21"/>
      <c r="BD367" s="21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9"/>
    </row>
    <row r="368" spans="2:73" ht="15" hidden="1" customHeight="1" x14ac:dyDescent="0.25">
      <c r="B368" s="16"/>
      <c r="C368" s="17"/>
      <c r="D368" s="18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9"/>
      <c r="T368" s="19"/>
      <c r="U368" s="17"/>
      <c r="V368" s="20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21"/>
      <c r="AL368" s="21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21"/>
      <c r="BD368" s="21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9"/>
    </row>
    <row r="369" spans="2:73" ht="15" hidden="1" customHeight="1" x14ac:dyDescent="0.25">
      <c r="B369" s="16"/>
      <c r="C369" s="17"/>
      <c r="D369" s="18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9"/>
      <c r="T369" s="19"/>
      <c r="U369" s="17"/>
      <c r="V369" s="20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21"/>
      <c r="AL369" s="21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21"/>
      <c r="BD369" s="21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9"/>
    </row>
    <row r="370" spans="2:73" ht="15" hidden="1" customHeight="1" x14ac:dyDescent="0.25">
      <c r="B370" s="16"/>
      <c r="C370" s="17"/>
      <c r="D370" s="18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9"/>
      <c r="T370" s="19"/>
      <c r="U370" s="17"/>
      <c r="V370" s="20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21"/>
      <c r="AL370" s="21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21"/>
      <c r="BD370" s="21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9"/>
    </row>
    <row r="371" spans="2:73" ht="15" hidden="1" customHeight="1" x14ac:dyDescent="0.25">
      <c r="B371" s="16"/>
      <c r="C371" s="17"/>
      <c r="D371" s="18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9"/>
      <c r="T371" s="19"/>
      <c r="U371" s="17"/>
      <c r="V371" s="20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21"/>
      <c r="AL371" s="21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21"/>
      <c r="BD371" s="21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9"/>
    </row>
    <row r="372" spans="2:73" ht="15" hidden="1" customHeight="1" x14ac:dyDescent="0.25">
      <c r="B372" s="16"/>
      <c r="C372" s="17"/>
      <c r="D372" s="18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9"/>
      <c r="T372" s="19"/>
      <c r="U372" s="17"/>
      <c r="V372" s="20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21"/>
      <c r="AL372" s="21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21"/>
      <c r="BD372" s="21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9"/>
    </row>
    <row r="373" spans="2:73" ht="15" hidden="1" customHeight="1" x14ac:dyDescent="0.25">
      <c r="B373" s="16"/>
      <c r="C373" s="17"/>
      <c r="D373" s="18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9"/>
      <c r="T373" s="19"/>
      <c r="U373" s="17"/>
      <c r="V373" s="20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21"/>
      <c r="AL373" s="21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21"/>
      <c r="BD373" s="21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9"/>
    </row>
    <row r="374" spans="2:73" ht="15" hidden="1" customHeight="1" x14ac:dyDescent="0.25">
      <c r="B374" s="16"/>
      <c r="C374" s="17"/>
      <c r="D374" s="18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9"/>
      <c r="T374" s="19"/>
      <c r="U374" s="17"/>
      <c r="V374" s="20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21"/>
      <c r="AL374" s="21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21"/>
      <c r="BD374" s="21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9"/>
    </row>
    <row r="375" spans="2:73" ht="15" hidden="1" customHeight="1" x14ac:dyDescent="0.25">
      <c r="B375" s="16"/>
      <c r="C375" s="17"/>
      <c r="D375" s="18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9"/>
      <c r="T375" s="19"/>
      <c r="U375" s="17"/>
      <c r="V375" s="20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21"/>
      <c r="AL375" s="21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21"/>
      <c r="BD375" s="21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9"/>
    </row>
    <row r="376" spans="2:73" ht="15" hidden="1" customHeight="1" x14ac:dyDescent="0.25">
      <c r="B376" s="16"/>
      <c r="C376" s="17"/>
      <c r="D376" s="18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9"/>
      <c r="T376" s="19"/>
      <c r="U376" s="17"/>
      <c r="V376" s="20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21"/>
      <c r="AL376" s="21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21"/>
      <c r="BD376" s="21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9"/>
    </row>
    <row r="377" spans="2:73" ht="15" hidden="1" customHeight="1" x14ac:dyDescent="0.25">
      <c r="B377" s="16"/>
      <c r="C377" s="17"/>
      <c r="D377" s="18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9"/>
      <c r="T377" s="19"/>
      <c r="U377" s="17"/>
      <c r="V377" s="20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21"/>
      <c r="AL377" s="21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21"/>
      <c r="BD377" s="21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9"/>
    </row>
    <row r="378" spans="2:73" ht="15" hidden="1" customHeight="1" x14ac:dyDescent="0.25">
      <c r="B378" s="16"/>
      <c r="C378" s="17"/>
      <c r="D378" s="18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9"/>
      <c r="T378" s="19"/>
      <c r="U378" s="17"/>
      <c r="V378" s="20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21"/>
      <c r="AL378" s="21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21"/>
      <c r="BD378" s="21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9"/>
    </row>
    <row r="379" spans="2:73" ht="15" hidden="1" customHeight="1" x14ac:dyDescent="0.25">
      <c r="B379" s="16"/>
      <c r="C379" s="17"/>
      <c r="D379" s="18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9"/>
      <c r="T379" s="19"/>
      <c r="U379" s="17"/>
      <c r="V379" s="20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21"/>
      <c r="AL379" s="21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21"/>
      <c r="BD379" s="21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9"/>
    </row>
    <row r="380" spans="2:73" ht="15" hidden="1" customHeight="1" x14ac:dyDescent="0.25">
      <c r="B380" s="16"/>
      <c r="C380" s="17"/>
      <c r="D380" s="18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9"/>
      <c r="T380" s="19"/>
      <c r="U380" s="17"/>
      <c r="V380" s="20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21"/>
      <c r="AL380" s="21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21"/>
      <c r="BD380" s="21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9"/>
    </row>
    <row r="381" spans="2:73" ht="15" hidden="1" customHeight="1" x14ac:dyDescent="0.25">
      <c r="B381" s="16"/>
      <c r="C381" s="17"/>
      <c r="D381" s="18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9"/>
      <c r="T381" s="19"/>
      <c r="U381" s="17"/>
      <c r="V381" s="20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21"/>
      <c r="AL381" s="21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21"/>
      <c r="BD381" s="21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9"/>
    </row>
    <row r="382" spans="2:73" ht="15" hidden="1" customHeight="1" x14ac:dyDescent="0.25">
      <c r="B382" s="16"/>
      <c r="C382" s="17"/>
      <c r="D382" s="18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9"/>
      <c r="T382" s="19"/>
      <c r="U382" s="17"/>
      <c r="V382" s="20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21"/>
      <c r="AL382" s="21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21"/>
      <c r="BD382" s="21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9"/>
    </row>
    <row r="383" spans="2:73" ht="15" hidden="1" customHeight="1" x14ac:dyDescent="0.25">
      <c r="B383" s="16"/>
      <c r="C383" s="17"/>
      <c r="D383" s="18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9"/>
      <c r="T383" s="19"/>
      <c r="U383" s="17"/>
      <c r="V383" s="20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21"/>
      <c r="AL383" s="21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21"/>
      <c r="BD383" s="21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9"/>
    </row>
    <row r="384" spans="2:73" ht="15" hidden="1" customHeight="1" x14ac:dyDescent="0.25">
      <c r="B384" s="16"/>
      <c r="C384" s="17"/>
      <c r="D384" s="18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9"/>
      <c r="T384" s="19"/>
      <c r="U384" s="17"/>
      <c r="V384" s="20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21"/>
      <c r="AL384" s="21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21"/>
      <c r="BD384" s="21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9"/>
    </row>
    <row r="385" spans="2:73" ht="15" hidden="1" customHeight="1" x14ac:dyDescent="0.25">
      <c r="B385" s="16"/>
      <c r="C385" s="17"/>
      <c r="D385" s="18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9"/>
      <c r="T385" s="19"/>
      <c r="U385" s="17"/>
      <c r="V385" s="20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21"/>
      <c r="AL385" s="21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21"/>
      <c r="BD385" s="21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9"/>
    </row>
    <row r="386" spans="2:73" ht="15" hidden="1" customHeight="1" x14ac:dyDescent="0.25">
      <c r="B386" s="16"/>
      <c r="C386" s="17"/>
      <c r="D386" s="18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9"/>
      <c r="T386" s="19"/>
      <c r="U386" s="17"/>
      <c r="V386" s="20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21"/>
      <c r="AL386" s="21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21"/>
      <c r="BD386" s="21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9"/>
    </row>
    <row r="387" spans="2:73" ht="15" hidden="1" customHeight="1" x14ac:dyDescent="0.25">
      <c r="B387" s="16"/>
      <c r="C387" s="17"/>
      <c r="D387" s="18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9"/>
      <c r="T387" s="19"/>
      <c r="U387" s="17"/>
      <c r="V387" s="20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21"/>
      <c r="AL387" s="21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21"/>
      <c r="BD387" s="21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9"/>
    </row>
    <row r="388" spans="2:73" ht="15" hidden="1" customHeight="1" x14ac:dyDescent="0.25">
      <c r="B388" s="16"/>
      <c r="C388" s="17"/>
      <c r="D388" s="18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9"/>
      <c r="T388" s="19"/>
      <c r="U388" s="17"/>
      <c r="V388" s="20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21"/>
      <c r="AL388" s="21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21"/>
      <c r="BD388" s="21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9"/>
    </row>
    <row r="389" spans="2:73" ht="15" hidden="1" customHeight="1" x14ac:dyDescent="0.25">
      <c r="B389" s="16"/>
      <c r="C389" s="17"/>
      <c r="D389" s="18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9"/>
      <c r="T389" s="19"/>
      <c r="U389" s="17"/>
      <c r="V389" s="20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21"/>
      <c r="AL389" s="21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21"/>
      <c r="BD389" s="21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9"/>
    </row>
    <row r="390" spans="2:73" ht="15" hidden="1" customHeight="1" x14ac:dyDescent="0.25">
      <c r="B390" s="16"/>
      <c r="C390" s="17"/>
      <c r="D390" s="18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9"/>
      <c r="T390" s="19"/>
      <c r="U390" s="17"/>
      <c r="V390" s="20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21"/>
      <c r="AL390" s="21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21"/>
      <c r="BD390" s="21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9"/>
    </row>
    <row r="391" spans="2:73" ht="15" hidden="1" customHeight="1" x14ac:dyDescent="0.25">
      <c r="B391" s="16"/>
      <c r="C391" s="17"/>
      <c r="D391" s="18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9"/>
      <c r="T391" s="19"/>
      <c r="U391" s="17"/>
      <c r="V391" s="20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21"/>
      <c r="AL391" s="21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21"/>
      <c r="BD391" s="21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9"/>
    </row>
    <row r="392" spans="2:73" ht="15" hidden="1" customHeight="1" x14ac:dyDescent="0.25">
      <c r="B392" s="16"/>
      <c r="C392" s="17"/>
      <c r="D392" s="18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9"/>
      <c r="T392" s="19"/>
      <c r="U392" s="17"/>
      <c r="V392" s="20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21"/>
      <c r="AL392" s="21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21"/>
      <c r="BD392" s="21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9"/>
    </row>
    <row r="393" spans="2:73" ht="15" hidden="1" customHeight="1" x14ac:dyDescent="0.25">
      <c r="B393" s="16"/>
      <c r="C393" s="17"/>
      <c r="D393" s="18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9"/>
      <c r="T393" s="19"/>
      <c r="U393" s="17"/>
      <c r="V393" s="20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21"/>
      <c r="AL393" s="21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21"/>
      <c r="BD393" s="21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9"/>
    </row>
    <row r="394" spans="2:73" ht="15" hidden="1" customHeight="1" x14ac:dyDescent="0.25">
      <c r="B394" s="16"/>
      <c r="C394" s="17"/>
      <c r="D394" s="18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9"/>
      <c r="T394" s="19"/>
      <c r="U394" s="17"/>
      <c r="V394" s="20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21"/>
      <c r="AL394" s="21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21"/>
      <c r="BD394" s="21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9"/>
    </row>
    <row r="395" spans="2:73" ht="15" hidden="1" customHeight="1" x14ac:dyDescent="0.25">
      <c r="B395" s="16"/>
      <c r="C395" s="17"/>
      <c r="D395" s="18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9"/>
      <c r="T395" s="19"/>
      <c r="U395" s="17"/>
      <c r="V395" s="20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21"/>
      <c r="AL395" s="21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21"/>
      <c r="BD395" s="21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9"/>
    </row>
    <row r="396" spans="2:73" ht="15" hidden="1" customHeight="1" x14ac:dyDescent="0.25">
      <c r="B396" s="16"/>
      <c r="C396" s="17"/>
      <c r="D396" s="18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9"/>
      <c r="T396" s="19"/>
      <c r="U396" s="17"/>
      <c r="V396" s="20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21"/>
      <c r="AL396" s="21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21"/>
      <c r="BD396" s="21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9"/>
    </row>
    <row r="397" spans="2:73" ht="15" hidden="1" customHeight="1" x14ac:dyDescent="0.25">
      <c r="B397" s="16"/>
      <c r="C397" s="17"/>
      <c r="D397" s="18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9"/>
      <c r="T397" s="19"/>
      <c r="U397" s="17"/>
      <c r="V397" s="20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21"/>
      <c r="AL397" s="21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21"/>
      <c r="BD397" s="21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9"/>
    </row>
    <row r="398" spans="2:73" ht="15" hidden="1" customHeight="1" x14ac:dyDescent="0.25">
      <c r="B398" s="16"/>
      <c r="C398" s="17"/>
      <c r="D398" s="18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9"/>
      <c r="T398" s="19"/>
      <c r="U398" s="17"/>
      <c r="V398" s="20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21"/>
      <c r="AL398" s="21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21"/>
      <c r="BD398" s="21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9"/>
    </row>
    <row r="399" spans="2:73" ht="15" hidden="1" customHeight="1" x14ac:dyDescent="0.25">
      <c r="B399" s="16"/>
      <c r="C399" s="17"/>
      <c r="D399" s="18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9"/>
      <c r="T399" s="19"/>
      <c r="U399" s="17"/>
      <c r="V399" s="20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21"/>
      <c r="AL399" s="21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21"/>
      <c r="BD399" s="21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9"/>
    </row>
    <row r="400" spans="2:73" ht="15" hidden="1" customHeight="1" x14ac:dyDescent="0.25">
      <c r="B400" s="16"/>
      <c r="C400" s="17"/>
      <c r="D400" s="18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9"/>
      <c r="T400" s="19"/>
      <c r="U400" s="17"/>
      <c r="V400" s="20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21"/>
      <c r="AL400" s="21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21"/>
      <c r="BD400" s="21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9"/>
    </row>
    <row r="401" spans="2:73" ht="15" hidden="1" customHeight="1" x14ac:dyDescent="0.25">
      <c r="B401" s="16"/>
      <c r="C401" s="17"/>
      <c r="D401" s="18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9"/>
      <c r="T401" s="19"/>
      <c r="U401" s="17"/>
      <c r="V401" s="20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21"/>
      <c r="AL401" s="21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21"/>
      <c r="BD401" s="21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9"/>
    </row>
    <row r="402" spans="2:73" ht="15" hidden="1" customHeight="1" x14ac:dyDescent="0.25">
      <c r="B402" s="16"/>
      <c r="C402" s="17"/>
      <c r="D402" s="18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9"/>
      <c r="T402" s="19"/>
      <c r="U402" s="17"/>
      <c r="V402" s="20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21"/>
      <c r="AL402" s="21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21"/>
      <c r="BD402" s="21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9"/>
    </row>
    <row r="403" spans="2:73" ht="15" hidden="1" customHeight="1" x14ac:dyDescent="0.25">
      <c r="B403" s="16"/>
      <c r="C403" s="17"/>
      <c r="D403" s="18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9"/>
      <c r="T403" s="19"/>
      <c r="U403" s="17"/>
      <c r="V403" s="20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21"/>
      <c r="AL403" s="21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21"/>
      <c r="BD403" s="21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9"/>
    </row>
    <row r="404" spans="2:73" ht="15" hidden="1" customHeight="1" x14ac:dyDescent="0.25">
      <c r="B404" s="16"/>
      <c r="C404" s="17"/>
      <c r="D404" s="18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9"/>
      <c r="T404" s="19"/>
      <c r="U404" s="17"/>
      <c r="V404" s="20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21"/>
      <c r="AL404" s="21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21"/>
      <c r="BD404" s="21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9"/>
    </row>
    <row r="405" spans="2:73" ht="15" hidden="1" customHeight="1" x14ac:dyDescent="0.25">
      <c r="B405" s="16"/>
      <c r="C405" s="17"/>
      <c r="D405" s="18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9"/>
      <c r="T405" s="19"/>
      <c r="U405" s="17"/>
      <c r="V405" s="20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21"/>
      <c r="AL405" s="21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21"/>
      <c r="BD405" s="21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9"/>
    </row>
    <row r="406" spans="2:73" ht="15" hidden="1" customHeight="1" x14ac:dyDescent="0.25">
      <c r="B406" s="16"/>
      <c r="C406" s="17"/>
      <c r="D406" s="18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9"/>
      <c r="T406" s="19"/>
      <c r="U406" s="17"/>
      <c r="V406" s="20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21"/>
      <c r="AL406" s="21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21"/>
      <c r="BD406" s="21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9"/>
    </row>
    <row r="407" spans="2:73" ht="15" hidden="1" customHeight="1" x14ac:dyDescent="0.25">
      <c r="B407" s="16"/>
      <c r="C407" s="17"/>
      <c r="D407" s="18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9"/>
      <c r="T407" s="19"/>
      <c r="U407" s="17"/>
      <c r="V407" s="20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21"/>
      <c r="AL407" s="21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21"/>
      <c r="BD407" s="21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9"/>
    </row>
    <row r="408" spans="2:73" ht="15" hidden="1" customHeight="1" x14ac:dyDescent="0.25">
      <c r="B408" s="16"/>
      <c r="C408" s="17"/>
      <c r="D408" s="18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9"/>
      <c r="T408" s="19"/>
      <c r="U408" s="17"/>
      <c r="V408" s="20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21"/>
      <c r="AL408" s="21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21"/>
      <c r="BD408" s="21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9"/>
    </row>
    <row r="409" spans="2:73" ht="15" hidden="1" customHeight="1" x14ac:dyDescent="0.25">
      <c r="B409" s="16"/>
      <c r="C409" s="17"/>
      <c r="D409" s="18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9"/>
      <c r="T409" s="19"/>
      <c r="U409" s="17"/>
      <c r="V409" s="20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21"/>
      <c r="AL409" s="21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21"/>
      <c r="BD409" s="21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9"/>
    </row>
    <row r="410" spans="2:73" ht="15" hidden="1" customHeight="1" x14ac:dyDescent="0.25">
      <c r="B410" s="16"/>
      <c r="C410" s="17"/>
      <c r="D410" s="18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9"/>
      <c r="T410" s="19"/>
      <c r="U410" s="17"/>
      <c r="V410" s="20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21"/>
      <c r="AL410" s="21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21"/>
      <c r="BD410" s="21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9"/>
    </row>
    <row r="411" spans="2:73" ht="15" hidden="1" customHeight="1" x14ac:dyDescent="0.25">
      <c r="B411" s="16"/>
      <c r="C411" s="17"/>
      <c r="D411" s="18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9"/>
      <c r="T411" s="19"/>
      <c r="U411" s="17"/>
      <c r="V411" s="20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21"/>
      <c r="AL411" s="21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21"/>
      <c r="BD411" s="21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9"/>
    </row>
    <row r="412" spans="2:73" ht="15" hidden="1" customHeight="1" x14ac:dyDescent="0.25">
      <c r="B412" s="16"/>
      <c r="C412" s="17"/>
      <c r="D412" s="18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9"/>
      <c r="T412" s="19"/>
      <c r="U412" s="17"/>
      <c r="V412" s="20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21"/>
      <c r="AL412" s="21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21"/>
      <c r="BD412" s="21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9"/>
    </row>
    <row r="413" spans="2:73" ht="15" hidden="1" customHeight="1" x14ac:dyDescent="0.25">
      <c r="B413" s="16"/>
      <c r="C413" s="17"/>
      <c r="D413" s="18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9"/>
      <c r="T413" s="19"/>
      <c r="U413" s="17"/>
      <c r="V413" s="20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21"/>
      <c r="AL413" s="21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21"/>
      <c r="BD413" s="21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9"/>
    </row>
    <row r="414" spans="2:73" ht="15" hidden="1" customHeight="1" x14ac:dyDescent="0.25">
      <c r="B414" s="16"/>
      <c r="C414" s="17"/>
      <c r="D414" s="18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9"/>
      <c r="T414" s="19"/>
      <c r="U414" s="17"/>
      <c r="V414" s="20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21"/>
      <c r="AL414" s="21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21"/>
      <c r="BD414" s="21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9"/>
    </row>
    <row r="415" spans="2:73" ht="15" hidden="1" customHeight="1" x14ac:dyDescent="0.25">
      <c r="B415" s="16"/>
      <c r="C415" s="17"/>
      <c r="D415" s="18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9"/>
      <c r="T415" s="19"/>
      <c r="U415" s="17"/>
      <c r="V415" s="20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21"/>
      <c r="AL415" s="21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21"/>
      <c r="BD415" s="21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9"/>
    </row>
    <row r="416" spans="2:73" ht="15" hidden="1" customHeight="1" x14ac:dyDescent="0.25">
      <c r="B416" s="16"/>
      <c r="C416" s="17"/>
      <c r="D416" s="18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9"/>
      <c r="T416" s="19"/>
      <c r="U416" s="17"/>
      <c r="V416" s="20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21"/>
      <c r="AL416" s="21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21"/>
      <c r="BD416" s="21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9"/>
    </row>
    <row r="417" spans="2:73" ht="15" hidden="1" customHeight="1" x14ac:dyDescent="0.25">
      <c r="B417" s="16"/>
      <c r="C417" s="17"/>
      <c r="D417" s="18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9"/>
      <c r="T417" s="19"/>
      <c r="U417" s="17"/>
      <c r="V417" s="20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21"/>
      <c r="AL417" s="21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21"/>
      <c r="BD417" s="21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9"/>
    </row>
    <row r="418" spans="2:73" ht="15" hidden="1" customHeight="1" x14ac:dyDescent="0.25">
      <c r="B418" s="16"/>
      <c r="C418" s="17"/>
      <c r="D418" s="18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9"/>
      <c r="T418" s="19"/>
      <c r="U418" s="17"/>
      <c r="V418" s="20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21"/>
      <c r="AL418" s="21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21"/>
      <c r="BD418" s="21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9"/>
    </row>
    <row r="419" spans="2:73" ht="15" hidden="1" customHeight="1" x14ac:dyDescent="0.25">
      <c r="B419" s="16"/>
      <c r="C419" s="17"/>
      <c r="D419" s="18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9"/>
      <c r="T419" s="19"/>
      <c r="U419" s="17"/>
      <c r="V419" s="20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21"/>
      <c r="AL419" s="21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21"/>
      <c r="BD419" s="21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9"/>
    </row>
    <row r="420" spans="2:73" ht="15" hidden="1" customHeight="1" x14ac:dyDescent="0.25">
      <c r="B420" s="16"/>
      <c r="C420" s="17"/>
      <c r="D420" s="18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9"/>
      <c r="T420" s="19"/>
      <c r="U420" s="17"/>
      <c r="V420" s="20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21"/>
      <c r="AL420" s="21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21"/>
      <c r="BD420" s="21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9"/>
    </row>
    <row r="421" spans="2:73" ht="15" hidden="1" customHeight="1" x14ac:dyDescent="0.25">
      <c r="B421" s="16"/>
      <c r="C421" s="17"/>
      <c r="D421" s="18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9"/>
      <c r="T421" s="19"/>
      <c r="U421" s="17"/>
      <c r="V421" s="20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21"/>
      <c r="AL421" s="21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21"/>
      <c r="BD421" s="21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9"/>
    </row>
    <row r="422" spans="2:73" ht="15" hidden="1" customHeight="1" x14ac:dyDescent="0.25">
      <c r="B422" s="16"/>
      <c r="C422" s="17"/>
      <c r="D422" s="18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9"/>
      <c r="T422" s="19"/>
      <c r="U422" s="17"/>
      <c r="V422" s="20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21"/>
      <c r="AL422" s="21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21"/>
      <c r="BD422" s="21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9"/>
    </row>
    <row r="423" spans="2:73" ht="15" hidden="1" customHeight="1" x14ac:dyDescent="0.25">
      <c r="B423" s="16"/>
      <c r="C423" s="17"/>
      <c r="D423" s="18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9"/>
      <c r="T423" s="19"/>
      <c r="U423" s="17"/>
      <c r="V423" s="20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21"/>
      <c r="AL423" s="21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21"/>
      <c r="BD423" s="21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9"/>
    </row>
    <row r="424" spans="2:73" ht="15" hidden="1" customHeight="1" x14ac:dyDescent="0.25">
      <c r="B424" s="16"/>
      <c r="C424" s="17"/>
      <c r="D424" s="18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9"/>
      <c r="T424" s="19"/>
      <c r="U424" s="17"/>
      <c r="V424" s="20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21"/>
      <c r="AL424" s="21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21"/>
      <c r="BD424" s="21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9"/>
    </row>
    <row r="425" spans="2:73" ht="15" hidden="1" customHeight="1" x14ac:dyDescent="0.25">
      <c r="B425" s="16"/>
      <c r="C425" s="17"/>
      <c r="D425" s="18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9"/>
      <c r="T425" s="19"/>
      <c r="U425" s="17"/>
      <c r="V425" s="20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21"/>
      <c r="AL425" s="21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21"/>
      <c r="BD425" s="21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9"/>
    </row>
    <row r="426" spans="2:73" ht="15" hidden="1" customHeight="1" x14ac:dyDescent="0.25">
      <c r="B426" s="16"/>
      <c r="C426" s="17"/>
      <c r="D426" s="18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9"/>
      <c r="T426" s="19"/>
      <c r="U426" s="17"/>
      <c r="V426" s="20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21"/>
      <c r="AL426" s="21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21"/>
      <c r="BD426" s="21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9"/>
    </row>
    <row r="427" spans="2:73" ht="15" hidden="1" customHeight="1" x14ac:dyDescent="0.25">
      <c r="B427" s="16"/>
      <c r="C427" s="17"/>
      <c r="D427" s="18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9"/>
      <c r="T427" s="19"/>
      <c r="U427" s="17"/>
      <c r="V427" s="20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21"/>
      <c r="AL427" s="21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21"/>
      <c r="BD427" s="21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9"/>
    </row>
    <row r="428" spans="2:73" ht="15" hidden="1" customHeight="1" x14ac:dyDescent="0.25">
      <c r="B428" s="16"/>
      <c r="C428" s="17"/>
      <c r="D428" s="18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9"/>
      <c r="T428" s="19"/>
      <c r="U428" s="17"/>
      <c r="V428" s="20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21"/>
      <c r="AL428" s="21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21"/>
      <c r="BD428" s="21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9"/>
    </row>
    <row r="429" spans="2:73" ht="15" hidden="1" customHeight="1" x14ac:dyDescent="0.25">
      <c r="B429" s="16"/>
      <c r="C429" s="17"/>
      <c r="D429" s="18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9"/>
      <c r="T429" s="19"/>
      <c r="U429" s="17"/>
      <c r="V429" s="20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21"/>
      <c r="AL429" s="21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21"/>
      <c r="BD429" s="21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9"/>
    </row>
    <row r="430" spans="2:73" ht="15" hidden="1" customHeight="1" x14ac:dyDescent="0.25">
      <c r="B430" s="16"/>
      <c r="C430" s="17"/>
      <c r="D430" s="18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9"/>
      <c r="T430" s="19"/>
      <c r="U430" s="17"/>
      <c r="V430" s="20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21"/>
      <c r="AL430" s="21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21"/>
      <c r="BD430" s="21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9"/>
    </row>
    <row r="431" spans="2:73" ht="15" hidden="1" customHeight="1" x14ac:dyDescent="0.25">
      <c r="B431" s="16"/>
      <c r="C431" s="17"/>
      <c r="D431" s="18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9"/>
      <c r="T431" s="19"/>
      <c r="U431" s="17"/>
      <c r="V431" s="20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21"/>
      <c r="AL431" s="21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21"/>
      <c r="BD431" s="21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9"/>
    </row>
    <row r="432" spans="2:73" ht="15" hidden="1" customHeight="1" x14ac:dyDescent="0.25">
      <c r="B432" s="16"/>
      <c r="C432" s="17"/>
      <c r="D432" s="18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9"/>
      <c r="T432" s="19"/>
      <c r="U432" s="17"/>
      <c r="V432" s="20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21"/>
      <c r="AL432" s="21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21"/>
      <c r="BD432" s="21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9"/>
    </row>
    <row r="433" spans="2:73" ht="15" hidden="1" customHeight="1" x14ac:dyDescent="0.25">
      <c r="B433" s="16"/>
      <c r="C433" s="17"/>
      <c r="D433" s="18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9"/>
      <c r="T433" s="19"/>
      <c r="U433" s="17"/>
      <c r="V433" s="20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21"/>
      <c r="AL433" s="21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21"/>
      <c r="BD433" s="21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9"/>
    </row>
    <row r="434" spans="2:73" ht="15" hidden="1" customHeight="1" x14ac:dyDescent="0.25">
      <c r="B434" s="16"/>
      <c r="C434" s="17"/>
      <c r="D434" s="18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9"/>
      <c r="T434" s="19"/>
      <c r="U434" s="17"/>
      <c r="V434" s="20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21"/>
      <c r="AL434" s="21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21"/>
      <c r="BD434" s="21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9"/>
    </row>
    <row r="435" spans="2:73" ht="15" hidden="1" customHeight="1" x14ac:dyDescent="0.25">
      <c r="B435" s="16"/>
      <c r="C435" s="17"/>
      <c r="D435" s="18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9"/>
      <c r="T435" s="19"/>
      <c r="U435" s="17"/>
      <c r="V435" s="20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21"/>
      <c r="AL435" s="21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21"/>
      <c r="BD435" s="21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9"/>
    </row>
    <row r="436" spans="2:73" ht="15" hidden="1" customHeight="1" x14ac:dyDescent="0.25">
      <c r="B436" s="16"/>
      <c r="C436" s="17"/>
      <c r="D436" s="18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9"/>
      <c r="T436" s="19"/>
      <c r="U436" s="17"/>
      <c r="V436" s="20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21"/>
      <c r="AL436" s="21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21"/>
      <c r="BD436" s="21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9"/>
    </row>
    <row r="437" spans="2:73" ht="15" hidden="1" customHeight="1" x14ac:dyDescent="0.25">
      <c r="B437" s="16"/>
      <c r="C437" s="17"/>
      <c r="D437" s="18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9"/>
      <c r="T437" s="19"/>
      <c r="U437" s="17"/>
      <c r="V437" s="20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21"/>
      <c r="AL437" s="21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21"/>
      <c r="BD437" s="21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9"/>
    </row>
    <row r="438" spans="2:73" ht="15" hidden="1" customHeight="1" x14ac:dyDescent="0.25">
      <c r="B438" s="16"/>
      <c r="C438" s="17"/>
      <c r="D438" s="18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9"/>
      <c r="T438" s="19"/>
      <c r="U438" s="17"/>
      <c r="V438" s="20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21"/>
      <c r="AL438" s="21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21"/>
      <c r="BD438" s="21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9"/>
    </row>
    <row r="439" spans="2:73" ht="15" hidden="1" customHeight="1" x14ac:dyDescent="0.25">
      <c r="B439" s="16"/>
      <c r="C439" s="17"/>
      <c r="D439" s="18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9"/>
      <c r="T439" s="19"/>
      <c r="U439" s="17"/>
      <c r="V439" s="20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21"/>
      <c r="AL439" s="21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21"/>
      <c r="BD439" s="21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9"/>
    </row>
    <row r="440" spans="2:73" ht="15" hidden="1" customHeight="1" x14ac:dyDescent="0.25">
      <c r="B440" s="16"/>
      <c r="C440" s="17"/>
      <c r="D440" s="18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9"/>
      <c r="T440" s="19"/>
      <c r="U440" s="17"/>
      <c r="V440" s="20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21"/>
      <c r="AL440" s="21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21"/>
      <c r="BD440" s="21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9"/>
    </row>
    <row r="441" spans="2:73" ht="15" hidden="1" customHeight="1" x14ac:dyDescent="0.25">
      <c r="B441" s="16"/>
      <c r="C441" s="17"/>
      <c r="D441" s="18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9"/>
      <c r="T441" s="19"/>
      <c r="U441" s="17"/>
      <c r="V441" s="20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21"/>
      <c r="AL441" s="21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21"/>
      <c r="BD441" s="21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9"/>
    </row>
    <row r="442" spans="2:73" ht="15" hidden="1" customHeight="1" x14ac:dyDescent="0.25">
      <c r="B442" s="16"/>
      <c r="C442" s="17"/>
      <c r="D442" s="18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9"/>
      <c r="T442" s="19"/>
      <c r="U442" s="17"/>
      <c r="V442" s="20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21"/>
      <c r="AL442" s="21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21"/>
      <c r="BD442" s="21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9"/>
    </row>
    <row r="443" spans="2:73" ht="15" hidden="1" customHeight="1" x14ac:dyDescent="0.25">
      <c r="B443" s="16"/>
      <c r="C443" s="17"/>
      <c r="D443" s="18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9"/>
      <c r="T443" s="19"/>
      <c r="U443" s="17"/>
      <c r="V443" s="20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21"/>
      <c r="AL443" s="21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21"/>
      <c r="BD443" s="21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9"/>
    </row>
    <row r="444" spans="2:73" ht="15" hidden="1" customHeight="1" x14ac:dyDescent="0.25">
      <c r="B444" s="16"/>
      <c r="C444" s="17"/>
      <c r="D444" s="18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9"/>
      <c r="T444" s="19"/>
      <c r="U444" s="17"/>
      <c r="V444" s="20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21"/>
      <c r="AL444" s="21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21"/>
      <c r="BD444" s="21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9"/>
    </row>
    <row r="445" spans="2:73" ht="15" hidden="1" customHeight="1" x14ac:dyDescent="0.25">
      <c r="B445" s="16"/>
      <c r="C445" s="17"/>
      <c r="D445" s="18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9"/>
      <c r="T445" s="19"/>
      <c r="U445" s="17"/>
      <c r="V445" s="20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21"/>
      <c r="AL445" s="21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21"/>
      <c r="BD445" s="21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9"/>
    </row>
    <row r="446" spans="2:73" ht="15" hidden="1" customHeight="1" x14ac:dyDescent="0.25">
      <c r="B446" s="16"/>
      <c r="C446" s="17"/>
      <c r="D446" s="18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9"/>
      <c r="T446" s="19"/>
      <c r="U446" s="17"/>
      <c r="V446" s="20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21"/>
      <c r="AL446" s="21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21"/>
      <c r="BD446" s="21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9"/>
    </row>
    <row r="447" spans="2:73" ht="15" hidden="1" customHeight="1" x14ac:dyDescent="0.25">
      <c r="B447" s="16"/>
      <c r="C447" s="17"/>
      <c r="D447" s="18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9"/>
      <c r="T447" s="19"/>
      <c r="U447" s="17"/>
      <c r="V447" s="20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21"/>
      <c r="AL447" s="21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21"/>
      <c r="BD447" s="21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9"/>
    </row>
    <row r="448" spans="2:73" ht="15" hidden="1" customHeight="1" x14ac:dyDescent="0.25">
      <c r="B448" s="16"/>
      <c r="C448" s="17"/>
      <c r="D448" s="18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9"/>
      <c r="T448" s="19"/>
      <c r="U448" s="17"/>
      <c r="V448" s="20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21"/>
      <c r="AL448" s="21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21"/>
      <c r="BD448" s="21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9"/>
    </row>
    <row r="449" spans="2:73" ht="15" hidden="1" customHeight="1" x14ac:dyDescent="0.25">
      <c r="B449" s="16"/>
      <c r="C449" s="17"/>
      <c r="D449" s="18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9"/>
      <c r="T449" s="19"/>
      <c r="U449" s="17"/>
      <c r="V449" s="20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21"/>
      <c r="AL449" s="21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21"/>
      <c r="BD449" s="21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9"/>
    </row>
    <row r="450" spans="2:73" ht="15" hidden="1" customHeight="1" x14ac:dyDescent="0.25">
      <c r="B450" s="16"/>
      <c r="C450" s="17"/>
      <c r="D450" s="18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9"/>
      <c r="T450" s="19"/>
      <c r="U450" s="17"/>
      <c r="V450" s="20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21"/>
      <c r="AL450" s="21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21"/>
      <c r="BD450" s="21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9"/>
    </row>
    <row r="451" spans="2:73" ht="15" hidden="1" customHeight="1" x14ac:dyDescent="0.25">
      <c r="B451" s="16"/>
      <c r="C451" s="17"/>
      <c r="D451" s="18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9"/>
      <c r="T451" s="19"/>
      <c r="U451" s="17"/>
      <c r="V451" s="20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21"/>
      <c r="AL451" s="21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21"/>
      <c r="BD451" s="21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9"/>
    </row>
    <row r="452" spans="2:73" ht="15" hidden="1" customHeight="1" x14ac:dyDescent="0.25">
      <c r="B452" s="16"/>
      <c r="C452" s="17"/>
      <c r="D452" s="18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9"/>
      <c r="T452" s="19"/>
      <c r="U452" s="17"/>
      <c r="V452" s="20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21"/>
      <c r="AL452" s="21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21"/>
      <c r="BD452" s="21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9"/>
    </row>
    <row r="453" spans="2:73" ht="15" hidden="1" customHeight="1" x14ac:dyDescent="0.25">
      <c r="B453" s="16"/>
      <c r="C453" s="17"/>
      <c r="D453" s="18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9"/>
      <c r="T453" s="19"/>
      <c r="U453" s="17"/>
      <c r="V453" s="20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21"/>
      <c r="AL453" s="21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21"/>
      <c r="BD453" s="21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9"/>
    </row>
    <row r="454" spans="2:73" ht="15" hidden="1" customHeight="1" x14ac:dyDescent="0.25">
      <c r="B454" s="16"/>
      <c r="C454" s="17"/>
      <c r="D454" s="18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9"/>
      <c r="T454" s="19"/>
      <c r="U454" s="17"/>
      <c r="V454" s="20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21"/>
      <c r="AL454" s="21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21"/>
      <c r="BD454" s="21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9"/>
    </row>
    <row r="455" spans="2:73" ht="15" hidden="1" customHeight="1" x14ac:dyDescent="0.25">
      <c r="B455" s="16"/>
      <c r="C455" s="17"/>
      <c r="D455" s="18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9"/>
      <c r="T455" s="19"/>
      <c r="U455" s="17"/>
      <c r="V455" s="20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21"/>
      <c r="AL455" s="21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21"/>
      <c r="BD455" s="21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9"/>
    </row>
    <row r="456" spans="2:73" ht="15" hidden="1" customHeight="1" x14ac:dyDescent="0.25">
      <c r="B456" s="16"/>
      <c r="C456" s="17"/>
      <c r="D456" s="18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9"/>
      <c r="T456" s="19"/>
      <c r="U456" s="17"/>
      <c r="V456" s="20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21"/>
      <c r="AL456" s="21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21"/>
      <c r="BD456" s="21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9"/>
    </row>
    <row r="457" spans="2:73" ht="15" hidden="1" customHeight="1" x14ac:dyDescent="0.25">
      <c r="B457" s="16"/>
      <c r="C457" s="17"/>
      <c r="D457" s="18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9"/>
      <c r="T457" s="19"/>
      <c r="U457" s="17"/>
      <c r="V457" s="20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21"/>
      <c r="AL457" s="21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21"/>
      <c r="BD457" s="21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9"/>
    </row>
    <row r="458" spans="2:73" ht="15" hidden="1" customHeight="1" x14ac:dyDescent="0.25">
      <c r="B458" s="16"/>
      <c r="C458" s="17"/>
      <c r="D458" s="18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9"/>
      <c r="T458" s="19"/>
      <c r="U458" s="17"/>
      <c r="V458" s="20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21"/>
      <c r="AL458" s="21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21"/>
      <c r="BD458" s="21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9"/>
    </row>
    <row r="459" spans="2:73" ht="15" hidden="1" customHeight="1" x14ac:dyDescent="0.25">
      <c r="B459" s="16"/>
      <c r="C459" s="17"/>
      <c r="D459" s="18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9"/>
      <c r="T459" s="19"/>
      <c r="U459" s="17"/>
      <c r="V459" s="20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21"/>
      <c r="AL459" s="21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21"/>
      <c r="BD459" s="21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9"/>
    </row>
    <row r="460" spans="2:73" ht="15" hidden="1" customHeight="1" x14ac:dyDescent="0.25">
      <c r="B460" s="16"/>
      <c r="C460" s="17"/>
      <c r="D460" s="18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9"/>
      <c r="T460" s="19"/>
      <c r="U460" s="17"/>
      <c r="V460" s="20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21"/>
      <c r="AL460" s="21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21"/>
      <c r="BD460" s="21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9"/>
    </row>
    <row r="461" spans="2:73" ht="15" hidden="1" customHeight="1" x14ac:dyDescent="0.25">
      <c r="B461" s="16"/>
      <c r="C461" s="17"/>
      <c r="D461" s="18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9"/>
      <c r="T461" s="19"/>
      <c r="U461" s="17"/>
      <c r="V461" s="20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21"/>
      <c r="AL461" s="21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21"/>
      <c r="BD461" s="21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9"/>
    </row>
    <row r="462" spans="2:73" ht="15" hidden="1" customHeight="1" x14ac:dyDescent="0.25">
      <c r="B462" s="16"/>
      <c r="C462" s="17"/>
      <c r="D462" s="18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9"/>
      <c r="T462" s="19"/>
      <c r="U462" s="17"/>
      <c r="V462" s="20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21"/>
      <c r="AL462" s="21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21"/>
      <c r="BD462" s="21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9"/>
    </row>
    <row r="463" spans="2:73" ht="15" hidden="1" customHeight="1" x14ac:dyDescent="0.25">
      <c r="B463" s="16"/>
      <c r="C463" s="17"/>
      <c r="D463" s="18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9"/>
      <c r="T463" s="19"/>
      <c r="U463" s="17"/>
      <c r="V463" s="20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21"/>
      <c r="AL463" s="21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21"/>
      <c r="BD463" s="21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9"/>
    </row>
    <row r="464" spans="2:73" ht="15" hidden="1" customHeight="1" x14ac:dyDescent="0.25">
      <c r="B464" s="16"/>
      <c r="C464" s="17"/>
      <c r="D464" s="18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9"/>
      <c r="T464" s="19"/>
      <c r="U464" s="17"/>
      <c r="V464" s="20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21"/>
      <c r="AL464" s="21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21"/>
      <c r="BD464" s="21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9"/>
    </row>
    <row r="465" spans="2:73" ht="15" hidden="1" customHeight="1" x14ac:dyDescent="0.25">
      <c r="B465" s="16"/>
      <c r="C465" s="17"/>
      <c r="D465" s="18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9"/>
      <c r="T465" s="19"/>
      <c r="U465" s="17"/>
      <c r="V465" s="20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21"/>
      <c r="AL465" s="21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21"/>
      <c r="BD465" s="21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9"/>
    </row>
    <row r="466" spans="2:73" ht="15" hidden="1" customHeight="1" x14ac:dyDescent="0.25">
      <c r="B466" s="16"/>
      <c r="C466" s="17"/>
      <c r="D466" s="18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9"/>
      <c r="T466" s="19"/>
      <c r="U466" s="17"/>
      <c r="V466" s="20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21"/>
      <c r="AL466" s="21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21"/>
      <c r="BD466" s="21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9"/>
    </row>
    <row r="467" spans="2:73" ht="15" hidden="1" customHeight="1" x14ac:dyDescent="0.25">
      <c r="B467" s="16"/>
      <c r="C467" s="17"/>
      <c r="D467" s="18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9"/>
      <c r="T467" s="19"/>
      <c r="U467" s="17"/>
      <c r="V467" s="20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21"/>
      <c r="AL467" s="21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21"/>
      <c r="BD467" s="21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9"/>
    </row>
    <row r="468" spans="2:73" ht="15" hidden="1" customHeight="1" x14ac:dyDescent="0.25">
      <c r="B468" s="16"/>
      <c r="C468" s="17"/>
      <c r="D468" s="18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9"/>
      <c r="T468" s="19"/>
      <c r="U468" s="17"/>
      <c r="V468" s="20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21"/>
      <c r="AL468" s="21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21"/>
      <c r="BD468" s="21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9"/>
    </row>
    <row r="469" spans="2:73" ht="15" hidden="1" customHeight="1" x14ac:dyDescent="0.25">
      <c r="B469" s="16"/>
      <c r="C469" s="17"/>
      <c r="D469" s="18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9"/>
      <c r="T469" s="19"/>
      <c r="U469" s="17"/>
      <c r="V469" s="20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21"/>
      <c r="AL469" s="21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21"/>
      <c r="BD469" s="21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9"/>
    </row>
    <row r="470" spans="2:73" ht="15" hidden="1" customHeight="1" x14ac:dyDescent="0.25">
      <c r="B470" s="16"/>
      <c r="C470" s="17"/>
      <c r="D470" s="18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9"/>
      <c r="T470" s="19"/>
      <c r="U470" s="17"/>
      <c r="V470" s="20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21"/>
      <c r="AL470" s="21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21"/>
      <c r="BD470" s="21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9"/>
    </row>
    <row r="471" spans="2:73" ht="15" hidden="1" customHeight="1" x14ac:dyDescent="0.25">
      <c r="B471" s="16"/>
      <c r="C471" s="17"/>
      <c r="D471" s="18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9"/>
      <c r="T471" s="19"/>
      <c r="U471" s="17"/>
      <c r="V471" s="20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21"/>
      <c r="AL471" s="21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21"/>
      <c r="BD471" s="21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9"/>
    </row>
    <row r="472" spans="2:73" ht="15" hidden="1" customHeight="1" x14ac:dyDescent="0.25">
      <c r="B472" s="16"/>
      <c r="C472" s="17"/>
      <c r="D472" s="18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9"/>
      <c r="T472" s="19"/>
      <c r="U472" s="17"/>
      <c r="V472" s="20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21"/>
      <c r="AL472" s="21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21"/>
      <c r="BD472" s="21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9"/>
    </row>
    <row r="473" spans="2:73" ht="15" hidden="1" customHeight="1" x14ac:dyDescent="0.25">
      <c r="B473" s="16"/>
      <c r="C473" s="17"/>
      <c r="D473" s="18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9"/>
      <c r="T473" s="19"/>
      <c r="U473" s="17"/>
      <c r="V473" s="20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21"/>
      <c r="AL473" s="21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21"/>
      <c r="BD473" s="21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9"/>
    </row>
    <row r="474" spans="2:73" ht="15" hidden="1" customHeight="1" x14ac:dyDescent="0.25">
      <c r="B474" s="16"/>
      <c r="C474" s="17"/>
      <c r="D474" s="18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9"/>
      <c r="T474" s="19"/>
      <c r="U474" s="17"/>
      <c r="V474" s="20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21"/>
      <c r="AL474" s="21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21"/>
      <c r="BD474" s="21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9"/>
    </row>
    <row r="475" spans="2:73" ht="15" hidden="1" customHeight="1" x14ac:dyDescent="0.25">
      <c r="B475" s="16"/>
      <c r="C475" s="17"/>
      <c r="D475" s="18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9"/>
      <c r="T475" s="19"/>
      <c r="U475" s="17"/>
      <c r="V475" s="20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21"/>
      <c r="AL475" s="21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21"/>
      <c r="BD475" s="21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9"/>
    </row>
    <row r="476" spans="2:73" ht="15" hidden="1" customHeight="1" x14ac:dyDescent="0.25">
      <c r="B476" s="16"/>
      <c r="C476" s="17"/>
      <c r="D476" s="18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9"/>
      <c r="T476" s="19"/>
      <c r="U476" s="17"/>
      <c r="V476" s="20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21"/>
      <c r="AL476" s="21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21"/>
      <c r="BD476" s="21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9"/>
    </row>
    <row r="477" spans="2:73" ht="15" hidden="1" customHeight="1" x14ac:dyDescent="0.25">
      <c r="B477" s="16"/>
      <c r="C477" s="17"/>
      <c r="D477" s="18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9"/>
      <c r="T477" s="19"/>
      <c r="U477" s="17"/>
      <c r="V477" s="20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21"/>
      <c r="AL477" s="21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21"/>
      <c r="BD477" s="21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9"/>
    </row>
    <row r="478" spans="2:73" ht="15" hidden="1" customHeight="1" x14ac:dyDescent="0.25">
      <c r="B478" s="16"/>
      <c r="C478" s="17"/>
      <c r="D478" s="18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9"/>
      <c r="T478" s="19"/>
      <c r="U478" s="17"/>
      <c r="V478" s="20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21"/>
      <c r="AL478" s="21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21"/>
      <c r="BD478" s="21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9"/>
    </row>
    <row r="479" spans="2:73" ht="15" hidden="1" customHeight="1" x14ac:dyDescent="0.25">
      <c r="B479" s="16"/>
      <c r="C479" s="17"/>
      <c r="D479" s="18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9"/>
      <c r="T479" s="19"/>
      <c r="U479" s="17"/>
      <c r="V479" s="20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21"/>
      <c r="AL479" s="21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21"/>
      <c r="BD479" s="21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9"/>
    </row>
    <row r="480" spans="2:73" ht="15" hidden="1" customHeight="1" x14ac:dyDescent="0.25">
      <c r="B480" s="16"/>
      <c r="C480" s="17"/>
      <c r="D480" s="18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9"/>
      <c r="T480" s="19"/>
      <c r="U480" s="17"/>
      <c r="V480" s="20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21"/>
      <c r="AL480" s="21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21"/>
      <c r="BD480" s="21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9"/>
    </row>
    <row r="481" spans="2:73" ht="15" hidden="1" customHeight="1" x14ac:dyDescent="0.25">
      <c r="B481" s="16"/>
      <c r="C481" s="17"/>
      <c r="D481" s="18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9"/>
      <c r="T481" s="19"/>
      <c r="U481" s="17"/>
      <c r="V481" s="20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21"/>
      <c r="AL481" s="21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21"/>
      <c r="BD481" s="21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9"/>
    </row>
    <row r="482" spans="2:73" ht="15" hidden="1" customHeight="1" x14ac:dyDescent="0.25">
      <c r="B482" s="16"/>
      <c r="C482" s="17"/>
      <c r="D482" s="18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9"/>
      <c r="T482" s="19"/>
      <c r="U482" s="17"/>
      <c r="V482" s="20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21"/>
      <c r="AL482" s="21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21"/>
      <c r="BD482" s="21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9"/>
    </row>
    <row r="483" spans="2:73" ht="15" hidden="1" customHeight="1" x14ac:dyDescent="0.25">
      <c r="B483" s="16"/>
      <c r="C483" s="17"/>
      <c r="D483" s="18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9"/>
      <c r="T483" s="19"/>
      <c r="U483" s="17"/>
      <c r="V483" s="20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21"/>
      <c r="AL483" s="21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21"/>
      <c r="BD483" s="21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9"/>
    </row>
    <row r="484" spans="2:73" ht="15" hidden="1" customHeight="1" x14ac:dyDescent="0.25">
      <c r="B484" s="16"/>
      <c r="C484" s="17"/>
      <c r="D484" s="18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9"/>
      <c r="T484" s="19"/>
      <c r="U484" s="17"/>
      <c r="V484" s="20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21"/>
      <c r="AL484" s="21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21"/>
      <c r="BD484" s="21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9"/>
    </row>
    <row r="485" spans="2:73" ht="15" hidden="1" customHeight="1" x14ac:dyDescent="0.25">
      <c r="B485" s="16"/>
      <c r="C485" s="17"/>
      <c r="D485" s="18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9"/>
      <c r="T485" s="19"/>
      <c r="U485" s="17"/>
      <c r="V485" s="20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21"/>
      <c r="AL485" s="21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21"/>
      <c r="BD485" s="21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9"/>
    </row>
    <row r="486" spans="2:73" ht="15" hidden="1" customHeight="1" x14ac:dyDescent="0.25">
      <c r="B486" s="16"/>
      <c r="C486" s="17"/>
      <c r="D486" s="18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9"/>
      <c r="T486" s="19"/>
      <c r="U486" s="17"/>
      <c r="V486" s="20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21"/>
      <c r="AL486" s="21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21"/>
      <c r="BD486" s="21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9"/>
    </row>
    <row r="487" spans="2:73" ht="15" hidden="1" customHeight="1" x14ac:dyDescent="0.25">
      <c r="B487" s="16"/>
      <c r="C487" s="17"/>
      <c r="D487" s="18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9"/>
      <c r="T487" s="19"/>
      <c r="U487" s="17"/>
      <c r="V487" s="20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21"/>
      <c r="AL487" s="21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21"/>
      <c r="BD487" s="21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9"/>
    </row>
    <row r="488" spans="2:73" ht="15" hidden="1" customHeight="1" x14ac:dyDescent="0.25">
      <c r="B488" s="16"/>
      <c r="C488" s="17"/>
      <c r="D488" s="18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9"/>
      <c r="T488" s="19"/>
      <c r="U488" s="17"/>
      <c r="V488" s="20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21"/>
      <c r="AL488" s="21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21"/>
      <c r="BD488" s="21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9"/>
    </row>
    <row r="489" spans="2:73" ht="15" hidden="1" customHeight="1" x14ac:dyDescent="0.25">
      <c r="B489" s="16"/>
      <c r="C489" s="17"/>
      <c r="D489" s="18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9"/>
      <c r="T489" s="19"/>
      <c r="U489" s="17"/>
      <c r="V489" s="20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21"/>
      <c r="AL489" s="21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21"/>
      <c r="BD489" s="21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9"/>
    </row>
    <row r="490" spans="2:73" ht="15" hidden="1" customHeight="1" x14ac:dyDescent="0.25">
      <c r="B490" s="16"/>
      <c r="C490" s="17"/>
      <c r="D490" s="18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9"/>
      <c r="T490" s="19"/>
      <c r="U490" s="17"/>
      <c r="V490" s="20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21"/>
      <c r="AL490" s="21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21"/>
      <c r="BD490" s="21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9"/>
    </row>
    <row r="491" spans="2:73" ht="15" hidden="1" customHeight="1" x14ac:dyDescent="0.25">
      <c r="B491" s="16"/>
      <c r="C491" s="17"/>
      <c r="D491" s="18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9"/>
      <c r="T491" s="19"/>
      <c r="U491" s="17"/>
      <c r="V491" s="20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21"/>
      <c r="AL491" s="21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21"/>
      <c r="BD491" s="21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9"/>
    </row>
    <row r="492" spans="2:73" ht="15" hidden="1" customHeight="1" x14ac:dyDescent="0.25">
      <c r="B492" s="16"/>
      <c r="C492" s="17"/>
      <c r="D492" s="18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9"/>
      <c r="T492" s="19"/>
      <c r="U492" s="17"/>
      <c r="V492" s="20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21"/>
      <c r="AL492" s="21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21"/>
      <c r="BD492" s="21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9"/>
    </row>
    <row r="493" spans="2:73" ht="15" hidden="1" customHeight="1" x14ac:dyDescent="0.25">
      <c r="B493" s="16"/>
      <c r="C493" s="17"/>
      <c r="D493" s="18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9"/>
      <c r="T493" s="19"/>
      <c r="U493" s="17"/>
      <c r="V493" s="20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21"/>
      <c r="AL493" s="21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21"/>
      <c r="BD493" s="21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9"/>
    </row>
    <row r="494" spans="2:73" ht="15" hidden="1" customHeight="1" x14ac:dyDescent="0.25">
      <c r="B494" s="16"/>
      <c r="C494" s="17"/>
      <c r="D494" s="18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9"/>
      <c r="T494" s="19"/>
      <c r="U494" s="17"/>
      <c r="V494" s="20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21"/>
      <c r="AL494" s="21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21"/>
      <c r="BD494" s="21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9"/>
    </row>
    <row r="495" spans="2:73" ht="15" hidden="1" customHeight="1" x14ac:dyDescent="0.25">
      <c r="B495" s="16"/>
      <c r="C495" s="17"/>
      <c r="D495" s="18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9"/>
      <c r="T495" s="19"/>
      <c r="U495" s="17"/>
      <c r="V495" s="20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21"/>
      <c r="AL495" s="21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21"/>
      <c r="BD495" s="21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9"/>
    </row>
    <row r="496" spans="2:73" ht="15" hidden="1" customHeight="1" x14ac:dyDescent="0.25">
      <c r="B496" s="16"/>
      <c r="C496" s="17"/>
      <c r="D496" s="18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9"/>
      <c r="T496" s="19"/>
      <c r="U496" s="17"/>
      <c r="V496" s="20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21"/>
      <c r="AL496" s="21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21"/>
      <c r="BD496" s="21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9"/>
    </row>
    <row r="497" spans="2:73" ht="15" hidden="1" customHeight="1" x14ac:dyDescent="0.25">
      <c r="B497" s="16"/>
      <c r="C497" s="17"/>
      <c r="D497" s="18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9"/>
      <c r="T497" s="19"/>
      <c r="U497" s="17"/>
      <c r="V497" s="20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21"/>
      <c r="AL497" s="21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21"/>
      <c r="BD497" s="21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9"/>
    </row>
    <row r="498" spans="2:73" ht="15" hidden="1" customHeight="1" x14ac:dyDescent="0.25">
      <c r="B498" s="16"/>
      <c r="C498" s="17"/>
      <c r="D498" s="18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9"/>
      <c r="T498" s="19"/>
      <c r="U498" s="17"/>
      <c r="V498" s="20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21"/>
      <c r="AL498" s="21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21"/>
      <c r="BD498" s="21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9"/>
    </row>
    <row r="499" spans="2:73" ht="15" hidden="1" customHeight="1" x14ac:dyDescent="0.25">
      <c r="B499" s="16"/>
      <c r="C499" s="17"/>
      <c r="D499" s="18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9"/>
      <c r="T499" s="19"/>
      <c r="U499" s="17"/>
      <c r="V499" s="20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21"/>
      <c r="AL499" s="21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21"/>
      <c r="BD499" s="21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9"/>
    </row>
    <row r="500" spans="2:73" ht="15" hidden="1" customHeight="1" x14ac:dyDescent="0.25">
      <c r="B500" s="16"/>
      <c r="C500" s="17"/>
      <c r="D500" s="18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9"/>
      <c r="T500" s="19"/>
      <c r="U500" s="17"/>
      <c r="V500" s="20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21"/>
      <c r="AL500" s="21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21"/>
      <c r="BD500" s="21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9"/>
    </row>
    <row r="501" spans="2:73" ht="15" hidden="1" customHeight="1" x14ac:dyDescent="0.25">
      <c r="B501" s="16"/>
      <c r="C501" s="17"/>
      <c r="D501" s="18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9"/>
      <c r="T501" s="19"/>
      <c r="U501" s="17"/>
      <c r="V501" s="20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21"/>
      <c r="AL501" s="21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21"/>
      <c r="BD501" s="21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9"/>
    </row>
    <row r="502" spans="2:73" ht="15" hidden="1" customHeight="1" x14ac:dyDescent="0.25">
      <c r="B502" s="16"/>
      <c r="C502" s="17"/>
      <c r="D502" s="18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9"/>
      <c r="T502" s="19"/>
      <c r="U502" s="17"/>
      <c r="V502" s="20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21"/>
      <c r="AL502" s="21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21"/>
      <c r="BD502" s="21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9"/>
    </row>
    <row r="503" spans="2:73" ht="15" hidden="1" customHeight="1" x14ac:dyDescent="0.25">
      <c r="B503" s="16"/>
      <c r="C503" s="17"/>
      <c r="D503" s="18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9"/>
      <c r="T503" s="19"/>
      <c r="U503" s="17"/>
      <c r="V503" s="20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21"/>
      <c r="AL503" s="21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21"/>
      <c r="BD503" s="21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9"/>
    </row>
    <row r="504" spans="2:73" ht="15" hidden="1" customHeight="1" x14ac:dyDescent="0.25">
      <c r="B504" s="16"/>
      <c r="C504" s="17"/>
      <c r="D504" s="18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9"/>
      <c r="T504" s="19"/>
      <c r="U504" s="17"/>
      <c r="V504" s="20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21"/>
      <c r="AL504" s="21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21"/>
      <c r="BD504" s="21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9"/>
    </row>
    <row r="505" spans="2:73" ht="15" hidden="1" customHeight="1" x14ac:dyDescent="0.25">
      <c r="B505" s="16"/>
      <c r="C505" s="17"/>
      <c r="D505" s="18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9"/>
      <c r="T505" s="19"/>
      <c r="U505" s="17"/>
      <c r="V505" s="20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21"/>
      <c r="AL505" s="21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21"/>
      <c r="BD505" s="21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9"/>
    </row>
    <row r="506" spans="2:73" ht="15" hidden="1" customHeight="1" x14ac:dyDescent="0.25">
      <c r="B506" s="16"/>
      <c r="C506" s="17"/>
      <c r="D506" s="18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9"/>
      <c r="T506" s="19"/>
      <c r="U506" s="17"/>
      <c r="V506" s="20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21"/>
      <c r="AL506" s="21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21"/>
      <c r="BD506" s="21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9"/>
    </row>
    <row r="507" spans="2:73" ht="15" hidden="1" customHeight="1" x14ac:dyDescent="0.25">
      <c r="B507" s="16"/>
      <c r="C507" s="17"/>
      <c r="D507" s="18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9"/>
      <c r="T507" s="19"/>
      <c r="U507" s="17"/>
      <c r="V507" s="20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21"/>
      <c r="AL507" s="21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21"/>
      <c r="BD507" s="21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9"/>
    </row>
    <row r="508" spans="2:73" ht="15" hidden="1" customHeight="1" x14ac:dyDescent="0.25">
      <c r="B508" s="16"/>
      <c r="C508" s="17"/>
      <c r="D508" s="18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9"/>
      <c r="T508" s="19"/>
      <c r="U508" s="17"/>
      <c r="V508" s="20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21"/>
      <c r="AL508" s="21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21"/>
      <c r="BD508" s="21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9"/>
    </row>
    <row r="509" spans="2:73" ht="15" hidden="1" customHeight="1" x14ac:dyDescent="0.25">
      <c r="B509" s="16"/>
      <c r="C509" s="17"/>
      <c r="D509" s="18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9"/>
      <c r="T509" s="19"/>
      <c r="U509" s="17"/>
      <c r="V509" s="20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21"/>
      <c r="AL509" s="21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21"/>
      <c r="BD509" s="21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9"/>
    </row>
    <row r="510" spans="2:73" ht="15" hidden="1" customHeight="1" x14ac:dyDescent="0.25">
      <c r="B510" s="16"/>
      <c r="C510" s="17"/>
      <c r="D510" s="18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9"/>
      <c r="T510" s="19"/>
      <c r="U510" s="17"/>
      <c r="V510" s="20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21"/>
      <c r="AL510" s="21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21"/>
      <c r="BD510" s="21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9"/>
    </row>
    <row r="511" spans="2:73" ht="15" hidden="1" customHeight="1" x14ac:dyDescent="0.25">
      <c r="B511" s="16"/>
      <c r="C511" s="17"/>
      <c r="D511" s="18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9"/>
      <c r="T511" s="19"/>
      <c r="U511" s="17"/>
      <c r="V511" s="20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21"/>
      <c r="AL511" s="21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21"/>
      <c r="BD511" s="21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9"/>
    </row>
    <row r="512" spans="2:73" ht="15" hidden="1" customHeight="1" x14ac:dyDescent="0.25">
      <c r="B512" s="16"/>
      <c r="C512" s="17"/>
      <c r="D512" s="18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9"/>
      <c r="T512" s="19"/>
      <c r="U512" s="17"/>
      <c r="V512" s="20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21"/>
      <c r="AL512" s="21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21"/>
      <c r="BD512" s="21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9"/>
    </row>
    <row r="513" spans="2:73" ht="15" hidden="1" customHeight="1" x14ac:dyDescent="0.25">
      <c r="B513" s="16"/>
      <c r="C513" s="17"/>
      <c r="D513" s="18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9"/>
      <c r="T513" s="19"/>
      <c r="U513" s="17"/>
      <c r="V513" s="20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21"/>
      <c r="AL513" s="21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21"/>
      <c r="BD513" s="21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9"/>
    </row>
    <row r="514" spans="2:73" ht="15" hidden="1" customHeight="1" x14ac:dyDescent="0.25">
      <c r="B514" s="16"/>
      <c r="C514" s="17"/>
      <c r="D514" s="18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9"/>
      <c r="T514" s="19"/>
      <c r="U514" s="17"/>
      <c r="V514" s="20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21"/>
      <c r="AL514" s="21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21"/>
      <c r="BD514" s="21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9"/>
    </row>
    <row r="515" spans="2:73" ht="15" hidden="1" customHeight="1" x14ac:dyDescent="0.25">
      <c r="B515" s="16"/>
      <c r="C515" s="17"/>
      <c r="D515" s="18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9"/>
      <c r="T515" s="19"/>
      <c r="U515" s="17"/>
      <c r="V515" s="20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21"/>
      <c r="AL515" s="21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21"/>
      <c r="BD515" s="21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9"/>
    </row>
    <row r="516" spans="2:73" ht="15" hidden="1" customHeight="1" x14ac:dyDescent="0.25">
      <c r="B516" s="16"/>
      <c r="C516" s="17"/>
      <c r="D516" s="18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9"/>
      <c r="T516" s="19"/>
      <c r="U516" s="17"/>
      <c r="V516" s="20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21"/>
      <c r="AL516" s="21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21"/>
      <c r="BD516" s="21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9"/>
    </row>
    <row r="517" spans="2:73" ht="15" hidden="1" customHeight="1" x14ac:dyDescent="0.25">
      <c r="B517" s="16"/>
      <c r="C517" s="17"/>
      <c r="D517" s="18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9"/>
      <c r="T517" s="19"/>
      <c r="U517" s="17"/>
      <c r="V517" s="20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21"/>
      <c r="AL517" s="21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21"/>
      <c r="BD517" s="21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9"/>
    </row>
    <row r="518" spans="2:73" ht="15" hidden="1" customHeight="1" x14ac:dyDescent="0.25">
      <c r="B518" s="16"/>
      <c r="C518" s="17"/>
      <c r="D518" s="18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9"/>
      <c r="T518" s="19"/>
      <c r="U518" s="17"/>
      <c r="V518" s="20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21"/>
      <c r="AL518" s="21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21"/>
      <c r="BD518" s="21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9"/>
    </row>
    <row r="519" spans="2:73" ht="15" hidden="1" customHeight="1" x14ac:dyDescent="0.25">
      <c r="B519" s="16"/>
      <c r="C519" s="17"/>
      <c r="D519" s="18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9"/>
      <c r="T519" s="19"/>
      <c r="U519" s="17"/>
      <c r="V519" s="20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21"/>
      <c r="AL519" s="21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21"/>
      <c r="BD519" s="21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9"/>
    </row>
    <row r="520" spans="2:73" ht="15" hidden="1" customHeight="1" x14ac:dyDescent="0.25">
      <c r="B520" s="16"/>
      <c r="C520" s="17"/>
      <c r="D520" s="18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9"/>
      <c r="T520" s="19"/>
      <c r="U520" s="17"/>
      <c r="V520" s="20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21"/>
      <c r="AL520" s="21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21"/>
      <c r="BD520" s="21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9"/>
    </row>
    <row r="521" spans="2:73" ht="15" hidden="1" customHeight="1" x14ac:dyDescent="0.25">
      <c r="B521" s="16"/>
      <c r="C521" s="17"/>
      <c r="D521" s="18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9"/>
      <c r="T521" s="19"/>
      <c r="U521" s="17"/>
      <c r="V521" s="20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21"/>
      <c r="AL521" s="21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21"/>
      <c r="BD521" s="21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9"/>
    </row>
    <row r="522" spans="2:73" ht="15" hidden="1" customHeight="1" x14ac:dyDescent="0.25">
      <c r="B522" s="16"/>
      <c r="C522" s="17"/>
      <c r="D522" s="18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9"/>
      <c r="T522" s="19"/>
      <c r="U522" s="17"/>
      <c r="V522" s="20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21"/>
      <c r="AL522" s="21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21"/>
      <c r="BD522" s="21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9"/>
    </row>
    <row r="523" spans="2:73" ht="15" hidden="1" customHeight="1" x14ac:dyDescent="0.25">
      <c r="B523" s="16"/>
      <c r="C523" s="17"/>
      <c r="D523" s="18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9"/>
      <c r="T523" s="19"/>
      <c r="U523" s="17"/>
      <c r="V523" s="20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21"/>
      <c r="AL523" s="21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21"/>
      <c r="BD523" s="21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9"/>
    </row>
    <row r="524" spans="2:73" ht="15" hidden="1" customHeight="1" x14ac:dyDescent="0.25">
      <c r="B524" s="16"/>
      <c r="C524" s="17"/>
      <c r="D524" s="18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9"/>
      <c r="T524" s="19"/>
      <c r="U524" s="17"/>
      <c r="V524" s="20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21"/>
      <c r="AL524" s="21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21"/>
      <c r="BD524" s="21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9"/>
    </row>
    <row r="525" spans="2:73" ht="15" hidden="1" customHeight="1" x14ac:dyDescent="0.25">
      <c r="B525" s="16"/>
      <c r="C525" s="17"/>
      <c r="D525" s="18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9"/>
      <c r="T525" s="19"/>
      <c r="U525" s="17"/>
      <c r="V525" s="20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21"/>
      <c r="AL525" s="21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21"/>
      <c r="BD525" s="21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9"/>
    </row>
    <row r="526" spans="2:73" ht="15" hidden="1" customHeight="1" x14ac:dyDescent="0.25">
      <c r="B526" s="16"/>
      <c r="C526" s="17"/>
      <c r="D526" s="18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9"/>
      <c r="T526" s="19"/>
      <c r="U526" s="17"/>
      <c r="V526" s="20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21"/>
      <c r="AL526" s="21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21"/>
      <c r="BD526" s="21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9"/>
    </row>
    <row r="527" spans="2:73" ht="15" hidden="1" customHeight="1" x14ac:dyDescent="0.25">
      <c r="B527" s="16"/>
      <c r="C527" s="17"/>
      <c r="D527" s="18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9"/>
      <c r="T527" s="19"/>
      <c r="U527" s="17"/>
      <c r="V527" s="20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21"/>
      <c r="AL527" s="21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21"/>
      <c r="BD527" s="21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9"/>
    </row>
    <row r="528" spans="2:73" ht="15" hidden="1" customHeight="1" x14ac:dyDescent="0.25">
      <c r="B528" s="16"/>
      <c r="C528" s="17"/>
      <c r="D528" s="18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9"/>
      <c r="T528" s="19"/>
      <c r="U528" s="17"/>
      <c r="V528" s="20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21"/>
      <c r="AL528" s="21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21"/>
      <c r="BD528" s="21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9"/>
    </row>
    <row r="529" spans="2:73" ht="15" hidden="1" customHeight="1" x14ac:dyDescent="0.25">
      <c r="B529" s="16"/>
      <c r="C529" s="17"/>
      <c r="D529" s="18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9"/>
      <c r="T529" s="19"/>
      <c r="U529" s="17"/>
      <c r="V529" s="20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21"/>
      <c r="AL529" s="21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21"/>
      <c r="BD529" s="21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9"/>
    </row>
    <row r="530" spans="2:73" ht="15" hidden="1" customHeight="1" x14ac:dyDescent="0.25">
      <c r="B530" s="16"/>
      <c r="C530" s="17"/>
      <c r="D530" s="18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9"/>
      <c r="T530" s="19"/>
      <c r="U530" s="17"/>
      <c r="V530" s="20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21"/>
      <c r="AL530" s="21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21"/>
      <c r="BD530" s="21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9"/>
    </row>
    <row r="531" spans="2:73" ht="15" hidden="1" customHeight="1" x14ac:dyDescent="0.25">
      <c r="B531" s="16"/>
      <c r="C531" s="17"/>
      <c r="D531" s="18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9"/>
      <c r="T531" s="19"/>
      <c r="U531" s="17"/>
      <c r="V531" s="20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21"/>
      <c r="AL531" s="21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21"/>
      <c r="BD531" s="21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9"/>
    </row>
    <row r="532" spans="2:73" ht="15" hidden="1" customHeight="1" x14ac:dyDescent="0.25">
      <c r="B532" s="16"/>
      <c r="C532" s="17"/>
      <c r="D532" s="18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9"/>
      <c r="T532" s="19"/>
      <c r="U532" s="17"/>
      <c r="V532" s="20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21"/>
      <c r="AL532" s="21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21"/>
      <c r="BD532" s="21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9"/>
    </row>
    <row r="533" spans="2:73" ht="15" hidden="1" customHeight="1" x14ac:dyDescent="0.25">
      <c r="B533" s="16"/>
      <c r="C533" s="17"/>
      <c r="D533" s="18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9"/>
      <c r="T533" s="19"/>
      <c r="U533" s="17"/>
      <c r="V533" s="20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21"/>
      <c r="AL533" s="21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21"/>
      <c r="BD533" s="21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9"/>
    </row>
    <row r="534" spans="2:73" ht="15" hidden="1" customHeight="1" x14ac:dyDescent="0.25">
      <c r="B534" s="16"/>
      <c r="C534" s="17"/>
      <c r="D534" s="18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9"/>
      <c r="T534" s="19"/>
      <c r="U534" s="17"/>
      <c r="V534" s="20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21"/>
      <c r="AL534" s="21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21"/>
      <c r="BD534" s="21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9"/>
    </row>
    <row r="535" spans="2:73" ht="15" hidden="1" customHeight="1" x14ac:dyDescent="0.25">
      <c r="B535" s="16"/>
      <c r="C535" s="17"/>
      <c r="D535" s="18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9"/>
      <c r="T535" s="19"/>
      <c r="U535" s="17"/>
      <c r="V535" s="20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21"/>
      <c r="AL535" s="21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21"/>
      <c r="BD535" s="21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9"/>
    </row>
    <row r="536" spans="2:73" ht="15" hidden="1" customHeight="1" x14ac:dyDescent="0.25">
      <c r="B536" s="16"/>
      <c r="C536" s="17"/>
      <c r="D536" s="18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9"/>
      <c r="T536" s="19"/>
      <c r="U536" s="17"/>
      <c r="V536" s="20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21"/>
      <c r="AL536" s="21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21"/>
      <c r="BD536" s="21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9"/>
    </row>
    <row r="537" spans="2:73" ht="15" hidden="1" customHeight="1" x14ac:dyDescent="0.25">
      <c r="B537" s="16"/>
      <c r="C537" s="17"/>
      <c r="D537" s="18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9"/>
      <c r="T537" s="19"/>
      <c r="U537" s="17"/>
      <c r="V537" s="20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21"/>
      <c r="AL537" s="21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21"/>
      <c r="BD537" s="21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9"/>
    </row>
    <row r="538" spans="2:73" ht="15" hidden="1" customHeight="1" x14ac:dyDescent="0.25">
      <c r="B538" s="16"/>
      <c r="C538" s="17"/>
      <c r="D538" s="18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9"/>
      <c r="T538" s="19"/>
      <c r="U538" s="17"/>
      <c r="V538" s="20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21"/>
      <c r="AL538" s="21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21"/>
      <c r="BD538" s="21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9"/>
    </row>
    <row r="539" spans="2:73" ht="15" hidden="1" customHeight="1" x14ac:dyDescent="0.25">
      <c r="B539" s="16"/>
      <c r="C539" s="17"/>
      <c r="D539" s="18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9"/>
      <c r="T539" s="19"/>
      <c r="U539" s="17"/>
      <c r="V539" s="20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21"/>
      <c r="AL539" s="21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21"/>
      <c r="BD539" s="21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9"/>
    </row>
    <row r="540" spans="2:73" ht="15" hidden="1" customHeight="1" x14ac:dyDescent="0.25">
      <c r="B540" s="16"/>
      <c r="C540" s="17"/>
      <c r="D540" s="18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9"/>
      <c r="T540" s="19"/>
      <c r="U540" s="17"/>
      <c r="V540" s="20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21"/>
      <c r="AL540" s="21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21"/>
      <c r="BD540" s="21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9"/>
    </row>
    <row r="541" spans="2:73" ht="15" hidden="1" customHeight="1" x14ac:dyDescent="0.25">
      <c r="B541" s="16"/>
      <c r="C541" s="17"/>
      <c r="D541" s="18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9"/>
      <c r="T541" s="19"/>
      <c r="U541" s="17"/>
      <c r="V541" s="20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21"/>
      <c r="AL541" s="21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21"/>
      <c r="BD541" s="21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9"/>
    </row>
    <row r="542" spans="2:73" ht="15" hidden="1" customHeight="1" x14ac:dyDescent="0.25">
      <c r="B542" s="16"/>
      <c r="C542" s="17"/>
      <c r="D542" s="18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9"/>
      <c r="T542" s="19"/>
      <c r="U542" s="17"/>
      <c r="V542" s="20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21"/>
      <c r="AL542" s="21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21"/>
      <c r="BD542" s="21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9"/>
    </row>
    <row r="543" spans="2:73" ht="15" hidden="1" customHeight="1" x14ac:dyDescent="0.25">
      <c r="B543" s="16"/>
      <c r="C543" s="17"/>
      <c r="D543" s="18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9"/>
      <c r="T543" s="19"/>
      <c r="U543" s="17"/>
      <c r="V543" s="20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21"/>
      <c r="AL543" s="21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21"/>
      <c r="BD543" s="21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9"/>
    </row>
    <row r="544" spans="2:73" ht="15" hidden="1" customHeight="1" x14ac:dyDescent="0.25">
      <c r="B544" s="16"/>
      <c r="C544" s="17"/>
      <c r="D544" s="18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9"/>
      <c r="T544" s="19"/>
      <c r="U544" s="17"/>
      <c r="V544" s="20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21"/>
      <c r="AL544" s="21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21"/>
      <c r="BD544" s="21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9"/>
    </row>
    <row r="545" spans="2:73" ht="15" hidden="1" customHeight="1" x14ac:dyDescent="0.25">
      <c r="B545" s="16"/>
      <c r="C545" s="17"/>
      <c r="D545" s="18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9"/>
      <c r="T545" s="19"/>
      <c r="U545" s="17"/>
      <c r="V545" s="20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21"/>
      <c r="AL545" s="21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21"/>
      <c r="BD545" s="21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9"/>
    </row>
    <row r="546" spans="2:73" ht="15" hidden="1" customHeight="1" x14ac:dyDescent="0.25">
      <c r="B546" s="16"/>
      <c r="C546" s="17"/>
      <c r="D546" s="18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9"/>
      <c r="T546" s="19"/>
      <c r="U546" s="17"/>
      <c r="V546" s="20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21"/>
      <c r="AL546" s="21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21"/>
      <c r="BD546" s="21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9"/>
    </row>
    <row r="547" spans="2:73" ht="15" hidden="1" customHeight="1" x14ac:dyDescent="0.25">
      <c r="B547" s="16"/>
      <c r="C547" s="17"/>
      <c r="D547" s="18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9"/>
      <c r="T547" s="19"/>
      <c r="U547" s="17"/>
      <c r="V547" s="20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21"/>
      <c r="AL547" s="21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21"/>
      <c r="BD547" s="21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9"/>
    </row>
    <row r="548" spans="2:73" ht="15" hidden="1" customHeight="1" x14ac:dyDescent="0.25">
      <c r="B548" s="16"/>
      <c r="C548" s="17"/>
      <c r="D548" s="18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9"/>
      <c r="T548" s="19"/>
      <c r="U548" s="17"/>
      <c r="V548" s="20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21"/>
      <c r="AL548" s="21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21"/>
      <c r="BD548" s="21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9"/>
    </row>
    <row r="549" spans="2:73" ht="15" hidden="1" customHeight="1" x14ac:dyDescent="0.25">
      <c r="B549" s="16"/>
      <c r="C549" s="17"/>
      <c r="D549" s="18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9"/>
      <c r="T549" s="19"/>
      <c r="U549" s="17"/>
      <c r="V549" s="20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21"/>
      <c r="AL549" s="21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21"/>
      <c r="BD549" s="21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9"/>
    </row>
    <row r="550" spans="2:73" ht="15" hidden="1" customHeight="1" x14ac:dyDescent="0.25">
      <c r="B550" s="16"/>
      <c r="C550" s="17"/>
      <c r="D550" s="18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9"/>
      <c r="T550" s="19"/>
      <c r="U550" s="17"/>
      <c r="V550" s="20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21"/>
      <c r="AL550" s="21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21"/>
      <c r="BD550" s="21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9"/>
    </row>
    <row r="551" spans="2:73" ht="15" hidden="1" customHeight="1" x14ac:dyDescent="0.25">
      <c r="B551" s="16"/>
      <c r="C551" s="17"/>
      <c r="D551" s="18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9"/>
      <c r="T551" s="19"/>
      <c r="U551" s="17"/>
      <c r="V551" s="20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21"/>
      <c r="AL551" s="21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21"/>
      <c r="BD551" s="21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9"/>
    </row>
    <row r="552" spans="2:73" ht="15" hidden="1" customHeight="1" x14ac:dyDescent="0.25">
      <c r="B552" s="16"/>
      <c r="C552" s="17"/>
      <c r="D552" s="18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9"/>
      <c r="T552" s="19"/>
      <c r="U552" s="17"/>
      <c r="V552" s="20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21"/>
      <c r="AL552" s="21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21"/>
      <c r="BD552" s="21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9"/>
    </row>
    <row r="553" spans="2:73" ht="15" hidden="1" customHeight="1" x14ac:dyDescent="0.25">
      <c r="B553" s="16"/>
      <c r="C553" s="17"/>
      <c r="D553" s="18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9"/>
      <c r="T553" s="19"/>
      <c r="U553" s="17"/>
      <c r="V553" s="20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21"/>
      <c r="AL553" s="21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21"/>
      <c r="BD553" s="21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9"/>
    </row>
    <row r="554" spans="2:73" ht="15" hidden="1" customHeight="1" x14ac:dyDescent="0.25">
      <c r="B554" s="16"/>
      <c r="C554" s="17"/>
      <c r="D554" s="18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9"/>
      <c r="T554" s="19"/>
      <c r="U554" s="17"/>
      <c r="V554" s="20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21"/>
      <c r="AL554" s="21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21"/>
      <c r="BD554" s="21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9"/>
    </row>
    <row r="555" spans="2:73" ht="15" hidden="1" customHeight="1" x14ac:dyDescent="0.25">
      <c r="B555" s="16"/>
      <c r="C555" s="17"/>
      <c r="D555" s="18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9"/>
      <c r="T555" s="19"/>
      <c r="U555" s="17"/>
      <c r="V555" s="20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21"/>
      <c r="AL555" s="21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21"/>
      <c r="BD555" s="21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9"/>
    </row>
    <row r="556" spans="2:73" ht="15" hidden="1" customHeight="1" x14ac:dyDescent="0.25">
      <c r="B556" s="16"/>
      <c r="C556" s="17"/>
      <c r="D556" s="18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9"/>
      <c r="T556" s="19"/>
      <c r="U556" s="17"/>
      <c r="V556" s="20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21"/>
      <c r="AL556" s="21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21"/>
      <c r="BD556" s="21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9"/>
    </row>
    <row r="557" spans="2:73" ht="15" hidden="1" customHeight="1" x14ac:dyDescent="0.25">
      <c r="B557" s="16"/>
      <c r="C557" s="17"/>
      <c r="D557" s="18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9"/>
      <c r="T557" s="19"/>
      <c r="U557" s="17"/>
      <c r="V557" s="20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21"/>
      <c r="AL557" s="21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21"/>
      <c r="BD557" s="21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9"/>
    </row>
    <row r="558" spans="2:73" ht="15" hidden="1" customHeight="1" x14ac:dyDescent="0.25">
      <c r="B558" s="16"/>
      <c r="C558" s="17"/>
      <c r="D558" s="18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9"/>
      <c r="T558" s="19"/>
      <c r="U558" s="17"/>
      <c r="V558" s="20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21"/>
      <c r="AL558" s="21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21"/>
      <c r="BD558" s="21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9"/>
    </row>
    <row r="559" spans="2:73" ht="15" hidden="1" customHeight="1" x14ac:dyDescent="0.25">
      <c r="B559" s="16"/>
      <c r="C559" s="17"/>
      <c r="D559" s="18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9"/>
      <c r="T559" s="19"/>
      <c r="U559" s="17"/>
      <c r="V559" s="20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21"/>
      <c r="AL559" s="21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21"/>
      <c r="BD559" s="21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9"/>
    </row>
    <row r="560" spans="2:73" ht="15" hidden="1" customHeight="1" x14ac:dyDescent="0.25">
      <c r="B560" s="16"/>
      <c r="C560" s="17"/>
      <c r="D560" s="18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9"/>
      <c r="T560" s="19"/>
      <c r="U560" s="17"/>
      <c r="V560" s="20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21"/>
      <c r="AL560" s="21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21"/>
      <c r="BD560" s="21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9"/>
    </row>
    <row r="561" spans="2:73" ht="15" hidden="1" customHeight="1" x14ac:dyDescent="0.25">
      <c r="B561" s="16"/>
      <c r="C561" s="17"/>
      <c r="D561" s="18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9"/>
      <c r="T561" s="19"/>
      <c r="U561" s="17"/>
      <c r="V561" s="20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21"/>
      <c r="AL561" s="21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21"/>
      <c r="BD561" s="21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9"/>
    </row>
    <row r="562" spans="2:73" ht="15" hidden="1" customHeight="1" x14ac:dyDescent="0.25">
      <c r="B562" s="16"/>
      <c r="C562" s="17"/>
      <c r="D562" s="18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9"/>
      <c r="T562" s="19"/>
      <c r="U562" s="17"/>
      <c r="V562" s="20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21"/>
      <c r="AL562" s="21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21"/>
      <c r="BD562" s="21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9"/>
    </row>
    <row r="563" spans="2:73" ht="15" hidden="1" customHeight="1" x14ac:dyDescent="0.25">
      <c r="B563" s="16"/>
      <c r="C563" s="17"/>
      <c r="D563" s="18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9"/>
      <c r="T563" s="19"/>
      <c r="U563" s="17"/>
      <c r="V563" s="20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21"/>
      <c r="AL563" s="21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21"/>
      <c r="BD563" s="21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9"/>
    </row>
    <row r="564" spans="2:73" ht="15" hidden="1" customHeight="1" x14ac:dyDescent="0.25">
      <c r="B564" s="16"/>
      <c r="C564" s="17"/>
      <c r="D564" s="18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9"/>
      <c r="T564" s="19"/>
      <c r="U564" s="17"/>
      <c r="V564" s="20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21"/>
      <c r="AL564" s="21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21"/>
      <c r="BD564" s="21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9"/>
    </row>
    <row r="565" spans="2:73" ht="15" hidden="1" customHeight="1" x14ac:dyDescent="0.25">
      <c r="B565" s="16"/>
      <c r="C565" s="17"/>
      <c r="D565" s="18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9"/>
      <c r="T565" s="19"/>
      <c r="U565" s="17"/>
      <c r="V565" s="20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21"/>
      <c r="AL565" s="21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21"/>
      <c r="BD565" s="21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9"/>
    </row>
    <row r="566" spans="2:73" ht="15" hidden="1" customHeight="1" x14ac:dyDescent="0.25">
      <c r="B566" s="16"/>
      <c r="C566" s="17"/>
      <c r="D566" s="18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9"/>
      <c r="T566" s="19"/>
      <c r="U566" s="17"/>
      <c r="V566" s="20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21"/>
      <c r="AL566" s="21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21"/>
      <c r="BD566" s="21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9"/>
    </row>
    <row r="567" spans="2:73" ht="15" hidden="1" customHeight="1" x14ac:dyDescent="0.25">
      <c r="B567" s="16"/>
      <c r="C567" s="17"/>
      <c r="D567" s="18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9"/>
      <c r="T567" s="19"/>
      <c r="U567" s="17"/>
      <c r="V567" s="20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21"/>
      <c r="AL567" s="21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21"/>
      <c r="BD567" s="21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9"/>
    </row>
    <row r="568" spans="2:73" ht="15" hidden="1" customHeight="1" x14ac:dyDescent="0.25">
      <c r="B568" s="16"/>
      <c r="C568" s="17"/>
      <c r="D568" s="18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9"/>
      <c r="T568" s="19"/>
      <c r="U568" s="17"/>
      <c r="V568" s="20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21"/>
      <c r="AL568" s="21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21"/>
      <c r="BD568" s="21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9"/>
    </row>
    <row r="569" spans="2:73" ht="15" hidden="1" customHeight="1" x14ac:dyDescent="0.25">
      <c r="B569" s="16"/>
      <c r="C569" s="17"/>
      <c r="D569" s="18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9"/>
      <c r="T569" s="19"/>
      <c r="U569" s="17"/>
      <c r="V569" s="20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21"/>
      <c r="AL569" s="21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21"/>
      <c r="BD569" s="21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9"/>
    </row>
    <row r="570" spans="2:73" ht="15" hidden="1" customHeight="1" x14ac:dyDescent="0.25">
      <c r="B570" s="16"/>
      <c r="C570" s="17"/>
      <c r="D570" s="18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9"/>
      <c r="T570" s="19"/>
      <c r="U570" s="17"/>
      <c r="V570" s="20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21"/>
      <c r="AL570" s="21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21"/>
      <c r="BD570" s="21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9"/>
    </row>
    <row r="571" spans="2:73" ht="15" hidden="1" customHeight="1" x14ac:dyDescent="0.25">
      <c r="B571" s="16"/>
      <c r="C571" s="17"/>
      <c r="D571" s="18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9"/>
      <c r="T571" s="19"/>
      <c r="U571" s="17"/>
      <c r="V571" s="20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21"/>
      <c r="AL571" s="21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21"/>
      <c r="BD571" s="21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9"/>
    </row>
    <row r="572" spans="2:73" ht="15" hidden="1" customHeight="1" x14ac:dyDescent="0.25">
      <c r="B572" s="16"/>
      <c r="C572" s="17"/>
      <c r="D572" s="18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9"/>
      <c r="T572" s="19"/>
      <c r="U572" s="17"/>
      <c r="V572" s="20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21"/>
      <c r="AL572" s="21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21"/>
      <c r="BD572" s="21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9"/>
    </row>
    <row r="573" spans="2:73" ht="15" hidden="1" customHeight="1" x14ac:dyDescent="0.25">
      <c r="B573" s="16"/>
      <c r="C573" s="17"/>
      <c r="D573" s="18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9"/>
      <c r="T573" s="19"/>
      <c r="U573" s="17"/>
      <c r="V573" s="20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21"/>
      <c r="AL573" s="21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21"/>
      <c r="BD573" s="21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9"/>
    </row>
    <row r="574" spans="2:73" ht="15" hidden="1" customHeight="1" x14ac:dyDescent="0.25">
      <c r="B574" s="16"/>
      <c r="C574" s="17"/>
      <c r="D574" s="18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9"/>
      <c r="T574" s="19"/>
      <c r="U574" s="17"/>
      <c r="V574" s="20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21"/>
      <c r="AL574" s="21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21"/>
      <c r="BD574" s="21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9"/>
    </row>
    <row r="575" spans="2:73" ht="15" hidden="1" customHeight="1" x14ac:dyDescent="0.25">
      <c r="B575" s="16"/>
      <c r="C575" s="17"/>
      <c r="D575" s="18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9"/>
      <c r="T575" s="19"/>
      <c r="U575" s="17"/>
      <c r="V575" s="20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21"/>
      <c r="AL575" s="21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21"/>
      <c r="BD575" s="21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9"/>
    </row>
    <row r="576" spans="2:73" ht="15" hidden="1" customHeight="1" x14ac:dyDescent="0.25">
      <c r="B576" s="16"/>
      <c r="C576" s="17"/>
      <c r="D576" s="18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9"/>
      <c r="T576" s="19"/>
      <c r="U576" s="17"/>
      <c r="V576" s="20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21"/>
      <c r="AL576" s="21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21"/>
      <c r="BD576" s="21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9"/>
    </row>
    <row r="577" spans="2:73" ht="15" hidden="1" customHeight="1" x14ac:dyDescent="0.25">
      <c r="B577" s="16"/>
      <c r="C577" s="17"/>
      <c r="D577" s="18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9"/>
      <c r="T577" s="19"/>
      <c r="U577" s="17"/>
      <c r="V577" s="20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21"/>
      <c r="AL577" s="21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21"/>
      <c r="BD577" s="21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9"/>
    </row>
    <row r="578" spans="2:73" ht="15" hidden="1" customHeight="1" x14ac:dyDescent="0.25">
      <c r="B578" s="16"/>
      <c r="C578" s="17"/>
      <c r="D578" s="18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9"/>
      <c r="T578" s="19"/>
      <c r="U578" s="17"/>
      <c r="V578" s="20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21"/>
      <c r="AL578" s="21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21"/>
      <c r="BD578" s="21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9"/>
    </row>
    <row r="579" spans="2:73" ht="15" hidden="1" customHeight="1" x14ac:dyDescent="0.25">
      <c r="B579" s="16"/>
      <c r="C579" s="17"/>
      <c r="D579" s="18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9"/>
      <c r="T579" s="19"/>
      <c r="U579" s="17"/>
      <c r="V579" s="20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21"/>
      <c r="AL579" s="21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21"/>
      <c r="BD579" s="21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9"/>
    </row>
    <row r="580" spans="2:73" ht="15" hidden="1" customHeight="1" x14ac:dyDescent="0.25">
      <c r="B580" s="16"/>
      <c r="C580" s="17"/>
      <c r="D580" s="18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9"/>
      <c r="T580" s="19"/>
      <c r="U580" s="17"/>
      <c r="V580" s="20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21"/>
      <c r="AL580" s="21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21"/>
      <c r="BD580" s="21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9"/>
    </row>
    <row r="581" spans="2:73" ht="15" hidden="1" customHeight="1" x14ac:dyDescent="0.25">
      <c r="B581" s="16"/>
      <c r="C581" s="17"/>
      <c r="D581" s="18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9"/>
      <c r="T581" s="19"/>
      <c r="U581" s="17"/>
      <c r="V581" s="20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21"/>
      <c r="AL581" s="21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21"/>
      <c r="BD581" s="21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9"/>
    </row>
    <row r="582" spans="2:73" ht="15" hidden="1" customHeight="1" x14ac:dyDescent="0.25">
      <c r="B582" s="16"/>
      <c r="C582" s="17"/>
      <c r="D582" s="18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9"/>
      <c r="T582" s="19"/>
      <c r="U582" s="17"/>
      <c r="V582" s="20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21"/>
      <c r="AL582" s="21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21"/>
      <c r="BD582" s="21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9"/>
    </row>
    <row r="583" spans="2:73" ht="15" hidden="1" customHeight="1" x14ac:dyDescent="0.25">
      <c r="B583" s="16"/>
      <c r="C583" s="17"/>
      <c r="D583" s="18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9"/>
      <c r="T583" s="19"/>
      <c r="U583" s="17"/>
      <c r="V583" s="20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21"/>
      <c r="AL583" s="21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21"/>
      <c r="BD583" s="21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9"/>
    </row>
    <row r="584" spans="2:73" ht="15" hidden="1" customHeight="1" x14ac:dyDescent="0.25">
      <c r="B584" s="16"/>
      <c r="C584" s="17"/>
      <c r="D584" s="18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9"/>
      <c r="T584" s="19"/>
      <c r="U584" s="17"/>
      <c r="V584" s="20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21"/>
      <c r="AL584" s="21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21"/>
      <c r="BD584" s="21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9"/>
    </row>
    <row r="585" spans="2:73" ht="15" hidden="1" customHeight="1" x14ac:dyDescent="0.25">
      <c r="B585" s="16"/>
      <c r="C585" s="17"/>
      <c r="D585" s="18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9"/>
      <c r="T585" s="19"/>
      <c r="U585" s="17"/>
      <c r="V585" s="20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21"/>
      <c r="AL585" s="21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21"/>
      <c r="BD585" s="21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9"/>
    </row>
    <row r="586" spans="2:73" ht="15" hidden="1" customHeight="1" x14ac:dyDescent="0.25">
      <c r="B586" s="16"/>
      <c r="C586" s="17"/>
      <c r="D586" s="18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9"/>
      <c r="T586" s="19"/>
      <c r="U586" s="17"/>
      <c r="V586" s="20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21"/>
      <c r="AL586" s="21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21"/>
      <c r="BD586" s="21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9"/>
    </row>
    <row r="587" spans="2:73" ht="15" hidden="1" customHeight="1" x14ac:dyDescent="0.25">
      <c r="B587" s="16"/>
      <c r="C587" s="17"/>
      <c r="D587" s="18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9"/>
      <c r="T587" s="19"/>
      <c r="U587" s="17"/>
      <c r="V587" s="20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21"/>
      <c r="AL587" s="21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21"/>
      <c r="BD587" s="21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9"/>
    </row>
    <row r="588" spans="2:73" ht="15" hidden="1" customHeight="1" x14ac:dyDescent="0.25">
      <c r="B588" s="16"/>
      <c r="C588" s="17"/>
      <c r="D588" s="18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9"/>
      <c r="T588" s="19"/>
      <c r="U588" s="17"/>
      <c r="V588" s="20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21"/>
      <c r="AL588" s="21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21"/>
      <c r="BD588" s="21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9"/>
    </row>
    <row r="589" spans="2:73" ht="15" hidden="1" customHeight="1" x14ac:dyDescent="0.25">
      <c r="B589" s="16"/>
      <c r="C589" s="17"/>
      <c r="D589" s="18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9"/>
      <c r="T589" s="19"/>
      <c r="U589" s="17"/>
      <c r="V589" s="20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21"/>
      <c r="AL589" s="21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21"/>
      <c r="BD589" s="21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9"/>
    </row>
    <row r="590" spans="2:73" ht="15" hidden="1" customHeight="1" x14ac:dyDescent="0.25">
      <c r="B590" s="16"/>
      <c r="C590" s="17"/>
      <c r="D590" s="18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9"/>
      <c r="T590" s="19"/>
      <c r="U590" s="17"/>
      <c r="V590" s="20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21"/>
      <c r="AL590" s="21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21"/>
      <c r="BD590" s="21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9"/>
    </row>
    <row r="591" spans="2:73" ht="15" hidden="1" customHeight="1" x14ac:dyDescent="0.25">
      <c r="B591" s="16"/>
      <c r="C591" s="17"/>
      <c r="D591" s="18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9"/>
      <c r="T591" s="19"/>
      <c r="U591" s="17"/>
      <c r="V591" s="20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21"/>
      <c r="AL591" s="21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21"/>
      <c r="BD591" s="21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9"/>
    </row>
    <row r="592" spans="2:73" ht="15" hidden="1" customHeight="1" x14ac:dyDescent="0.25">
      <c r="B592" s="16"/>
      <c r="C592" s="17"/>
      <c r="D592" s="18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9"/>
      <c r="T592" s="19"/>
      <c r="U592" s="17"/>
      <c r="V592" s="20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21"/>
      <c r="AL592" s="21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21"/>
      <c r="BD592" s="21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9"/>
    </row>
    <row r="593" spans="2:73" ht="15" hidden="1" customHeight="1" x14ac:dyDescent="0.25">
      <c r="B593" s="16"/>
      <c r="C593" s="17"/>
      <c r="D593" s="18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9"/>
      <c r="T593" s="19"/>
      <c r="U593" s="17"/>
      <c r="V593" s="20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21"/>
      <c r="AL593" s="21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21"/>
      <c r="BD593" s="21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9"/>
    </row>
    <row r="594" spans="2:73" ht="15" hidden="1" customHeight="1" x14ac:dyDescent="0.25">
      <c r="B594" s="16"/>
      <c r="C594" s="17"/>
      <c r="D594" s="18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9"/>
      <c r="T594" s="19"/>
      <c r="U594" s="17"/>
      <c r="V594" s="20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21"/>
      <c r="AL594" s="21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21"/>
      <c r="BD594" s="21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9"/>
    </row>
    <row r="595" spans="2:73" ht="15" hidden="1" customHeight="1" x14ac:dyDescent="0.25">
      <c r="B595" s="16"/>
      <c r="C595" s="17"/>
      <c r="D595" s="18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9"/>
      <c r="T595" s="19"/>
      <c r="U595" s="17"/>
      <c r="V595" s="20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21"/>
      <c r="AL595" s="21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21"/>
      <c r="BD595" s="21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9"/>
    </row>
    <row r="596" spans="2:73" ht="15" hidden="1" customHeight="1" x14ac:dyDescent="0.25">
      <c r="B596" s="16"/>
      <c r="C596" s="17"/>
      <c r="D596" s="18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9"/>
      <c r="T596" s="19"/>
      <c r="U596" s="17"/>
      <c r="V596" s="20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21"/>
      <c r="AL596" s="21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21"/>
      <c r="BD596" s="21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9"/>
    </row>
    <row r="597" spans="2:73" ht="15" hidden="1" customHeight="1" x14ac:dyDescent="0.25">
      <c r="B597" s="16"/>
      <c r="C597" s="17"/>
      <c r="D597" s="18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9"/>
      <c r="T597" s="19"/>
      <c r="U597" s="17"/>
      <c r="V597" s="20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21"/>
      <c r="AL597" s="21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21"/>
      <c r="BD597" s="21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9"/>
    </row>
    <row r="598" spans="2:73" ht="15" hidden="1" customHeight="1" x14ac:dyDescent="0.25">
      <c r="B598" s="16"/>
      <c r="C598" s="17"/>
      <c r="D598" s="18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9"/>
      <c r="T598" s="19"/>
      <c r="U598" s="17"/>
      <c r="V598" s="20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21"/>
      <c r="AL598" s="21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21"/>
      <c r="BD598" s="21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9"/>
    </row>
    <row r="599" spans="2:73" ht="15" hidden="1" customHeight="1" x14ac:dyDescent="0.25">
      <c r="B599" s="16"/>
      <c r="C599" s="17"/>
      <c r="D599" s="18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9"/>
      <c r="T599" s="19"/>
      <c r="U599" s="17"/>
      <c r="V599" s="20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21"/>
      <c r="AL599" s="21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21"/>
      <c r="BD599" s="21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9"/>
    </row>
    <row r="600" spans="2:73" ht="15" hidden="1" customHeight="1" x14ac:dyDescent="0.25">
      <c r="B600" s="16"/>
      <c r="C600" s="17"/>
      <c r="D600" s="18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9"/>
      <c r="T600" s="19"/>
      <c r="U600" s="17"/>
      <c r="V600" s="20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21"/>
      <c r="AL600" s="21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21"/>
      <c r="BD600" s="21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9"/>
    </row>
    <row r="601" spans="2:73" ht="15" hidden="1" customHeight="1" x14ac:dyDescent="0.25">
      <c r="B601" s="16"/>
      <c r="C601" s="17"/>
      <c r="D601" s="18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9"/>
      <c r="T601" s="19"/>
      <c r="U601" s="17"/>
      <c r="V601" s="20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21"/>
      <c r="AL601" s="21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21"/>
      <c r="BD601" s="21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9"/>
    </row>
    <row r="602" spans="2:73" ht="15" hidden="1" customHeight="1" x14ac:dyDescent="0.25">
      <c r="B602" s="16"/>
      <c r="C602" s="17"/>
      <c r="D602" s="18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9"/>
      <c r="T602" s="19"/>
      <c r="U602" s="17"/>
      <c r="V602" s="20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21"/>
      <c r="AL602" s="21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21"/>
      <c r="BD602" s="21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9"/>
    </row>
    <row r="603" spans="2:73" ht="15" hidden="1" customHeight="1" x14ac:dyDescent="0.25">
      <c r="B603" s="16"/>
      <c r="C603" s="17"/>
      <c r="D603" s="18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9"/>
      <c r="T603" s="19"/>
      <c r="U603" s="17"/>
      <c r="V603" s="20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21"/>
      <c r="AL603" s="21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21"/>
      <c r="BD603" s="21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9"/>
    </row>
    <row r="604" spans="2:73" ht="15" hidden="1" customHeight="1" x14ac:dyDescent="0.25">
      <c r="B604" s="16"/>
      <c r="C604" s="17"/>
      <c r="D604" s="18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9"/>
      <c r="T604" s="19"/>
      <c r="U604" s="17"/>
      <c r="V604" s="20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21"/>
      <c r="AL604" s="21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21"/>
      <c r="BD604" s="21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9"/>
    </row>
    <row r="605" spans="2:73" ht="15" hidden="1" customHeight="1" x14ac:dyDescent="0.25">
      <c r="B605" s="16"/>
      <c r="C605" s="17"/>
      <c r="D605" s="18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9"/>
      <c r="T605" s="19"/>
      <c r="U605" s="17"/>
      <c r="V605" s="20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21"/>
      <c r="AL605" s="21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21"/>
      <c r="BD605" s="21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9"/>
    </row>
    <row r="606" spans="2:73" ht="15" hidden="1" customHeight="1" x14ac:dyDescent="0.25">
      <c r="B606" s="16"/>
      <c r="C606" s="17"/>
      <c r="D606" s="18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9"/>
      <c r="T606" s="19"/>
      <c r="U606" s="17"/>
      <c r="V606" s="20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21"/>
      <c r="AL606" s="21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21"/>
      <c r="BD606" s="21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9"/>
    </row>
    <row r="607" spans="2:73" ht="15" hidden="1" customHeight="1" x14ac:dyDescent="0.25">
      <c r="B607" s="16"/>
      <c r="C607" s="17"/>
      <c r="D607" s="18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9"/>
      <c r="T607" s="19"/>
      <c r="U607" s="17"/>
      <c r="V607" s="20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21"/>
      <c r="AL607" s="21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21"/>
      <c r="BD607" s="21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9"/>
    </row>
    <row r="608" spans="2:73" ht="15" hidden="1" customHeight="1" x14ac:dyDescent="0.25">
      <c r="B608" s="16"/>
      <c r="C608" s="17"/>
      <c r="D608" s="18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9"/>
      <c r="T608" s="19"/>
      <c r="U608" s="17"/>
      <c r="V608" s="20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21"/>
      <c r="AL608" s="21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21"/>
      <c r="BD608" s="21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9"/>
    </row>
    <row r="609" spans="2:73" ht="15" hidden="1" customHeight="1" x14ac:dyDescent="0.25">
      <c r="B609" s="16"/>
      <c r="C609" s="17"/>
      <c r="D609" s="18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9"/>
      <c r="T609" s="19"/>
      <c r="U609" s="17"/>
      <c r="V609" s="20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21"/>
      <c r="AL609" s="21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21"/>
      <c r="BD609" s="21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9"/>
    </row>
    <row r="610" spans="2:73" ht="15" hidden="1" customHeight="1" x14ac:dyDescent="0.25">
      <c r="B610" s="16"/>
      <c r="C610" s="17"/>
      <c r="D610" s="18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9"/>
      <c r="T610" s="19"/>
      <c r="U610" s="17"/>
      <c r="V610" s="20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21"/>
      <c r="AL610" s="21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21"/>
      <c r="BD610" s="21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9"/>
    </row>
    <row r="611" spans="2:73" ht="15" hidden="1" customHeight="1" x14ac:dyDescent="0.25">
      <c r="B611" s="16"/>
      <c r="C611" s="17"/>
      <c r="D611" s="18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9"/>
      <c r="T611" s="19"/>
      <c r="U611" s="17"/>
      <c r="V611" s="20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21"/>
      <c r="AL611" s="21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21"/>
      <c r="BD611" s="21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9"/>
    </row>
    <row r="612" spans="2:73" ht="15" hidden="1" customHeight="1" x14ac:dyDescent="0.25">
      <c r="B612" s="16"/>
      <c r="C612" s="17"/>
      <c r="D612" s="18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9"/>
      <c r="T612" s="19"/>
      <c r="U612" s="17"/>
      <c r="V612" s="20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21"/>
      <c r="AL612" s="21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21"/>
      <c r="BD612" s="21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9"/>
    </row>
    <row r="613" spans="2:73" ht="15" hidden="1" customHeight="1" x14ac:dyDescent="0.25">
      <c r="B613" s="16"/>
      <c r="C613" s="17"/>
      <c r="D613" s="18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9"/>
      <c r="T613" s="19"/>
      <c r="U613" s="17"/>
      <c r="V613" s="20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21"/>
      <c r="AL613" s="21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21"/>
      <c r="BD613" s="21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9"/>
    </row>
    <row r="614" spans="2:73" ht="15" hidden="1" customHeight="1" x14ac:dyDescent="0.25">
      <c r="B614" s="16"/>
      <c r="C614" s="17"/>
      <c r="D614" s="18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9"/>
      <c r="T614" s="19"/>
      <c r="U614" s="17"/>
      <c r="V614" s="20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21"/>
      <c r="AL614" s="21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21"/>
      <c r="BD614" s="21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9"/>
    </row>
    <row r="615" spans="2:73" ht="15" hidden="1" customHeight="1" x14ac:dyDescent="0.25">
      <c r="B615" s="16"/>
      <c r="C615" s="17"/>
      <c r="D615" s="18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9"/>
      <c r="T615" s="19"/>
      <c r="U615" s="17"/>
      <c r="V615" s="20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21"/>
      <c r="AL615" s="21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21"/>
      <c r="BD615" s="21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9"/>
    </row>
    <row r="616" spans="2:73" ht="15" hidden="1" customHeight="1" x14ac:dyDescent="0.25">
      <c r="B616" s="16"/>
      <c r="C616" s="17"/>
      <c r="D616" s="18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9"/>
      <c r="T616" s="19"/>
      <c r="U616" s="17"/>
      <c r="V616" s="20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21"/>
      <c r="AL616" s="21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21"/>
      <c r="BD616" s="21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9"/>
    </row>
    <row r="617" spans="2:73" ht="15" hidden="1" customHeight="1" x14ac:dyDescent="0.25">
      <c r="B617" s="16"/>
      <c r="C617" s="17"/>
      <c r="D617" s="18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9"/>
      <c r="T617" s="19"/>
      <c r="U617" s="17"/>
      <c r="V617" s="20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21"/>
      <c r="AL617" s="21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21"/>
      <c r="BD617" s="21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9"/>
    </row>
    <row r="618" spans="2:73" ht="15" hidden="1" customHeight="1" x14ac:dyDescent="0.25">
      <c r="B618" s="16"/>
      <c r="C618" s="17"/>
      <c r="D618" s="18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9"/>
      <c r="T618" s="19"/>
      <c r="U618" s="17"/>
      <c r="V618" s="20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21"/>
      <c r="AL618" s="21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21"/>
      <c r="BD618" s="21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9"/>
    </row>
    <row r="619" spans="2:73" ht="15" hidden="1" customHeight="1" x14ac:dyDescent="0.25">
      <c r="B619" s="16"/>
      <c r="C619" s="17"/>
      <c r="D619" s="18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9"/>
      <c r="T619" s="19"/>
      <c r="U619" s="17"/>
      <c r="V619" s="20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21"/>
      <c r="AL619" s="21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21"/>
      <c r="BD619" s="21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9"/>
    </row>
    <row r="620" spans="2:73" ht="15" hidden="1" customHeight="1" x14ac:dyDescent="0.25">
      <c r="B620" s="16"/>
      <c r="C620" s="17"/>
      <c r="D620" s="18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9"/>
      <c r="T620" s="19"/>
      <c r="U620" s="17"/>
      <c r="V620" s="20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21"/>
      <c r="AL620" s="21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21"/>
      <c r="BD620" s="21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9"/>
    </row>
    <row r="621" spans="2:73" ht="15" hidden="1" customHeight="1" x14ac:dyDescent="0.25">
      <c r="B621" s="16"/>
      <c r="C621" s="17"/>
      <c r="D621" s="18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9"/>
      <c r="T621" s="19"/>
      <c r="U621" s="17"/>
      <c r="V621" s="20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21"/>
      <c r="AL621" s="21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21"/>
      <c r="BD621" s="21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9"/>
    </row>
    <row r="622" spans="2:73" ht="15" hidden="1" customHeight="1" x14ac:dyDescent="0.25">
      <c r="B622" s="16"/>
      <c r="C622" s="17"/>
      <c r="D622" s="18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9"/>
      <c r="T622" s="19"/>
      <c r="U622" s="17"/>
      <c r="V622" s="20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21"/>
      <c r="AL622" s="21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21"/>
      <c r="BD622" s="21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9"/>
    </row>
    <row r="623" spans="2:73" ht="15" hidden="1" customHeight="1" x14ac:dyDescent="0.25">
      <c r="B623" s="16"/>
      <c r="C623" s="17"/>
      <c r="D623" s="18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9"/>
      <c r="T623" s="19"/>
      <c r="U623" s="17"/>
      <c r="V623" s="20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21"/>
      <c r="AL623" s="21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21"/>
      <c r="BD623" s="21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9"/>
    </row>
    <row r="624" spans="2:73" ht="15" hidden="1" customHeight="1" x14ac:dyDescent="0.25">
      <c r="B624" s="16"/>
      <c r="C624" s="17"/>
      <c r="D624" s="18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9"/>
      <c r="T624" s="19"/>
      <c r="U624" s="17"/>
      <c r="V624" s="20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21"/>
      <c r="AL624" s="21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21"/>
      <c r="BD624" s="21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9"/>
    </row>
    <row r="625" spans="2:73" ht="15" hidden="1" customHeight="1" x14ac:dyDescent="0.25">
      <c r="B625" s="16"/>
      <c r="C625" s="17"/>
      <c r="D625" s="18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9"/>
      <c r="T625" s="19"/>
      <c r="U625" s="17"/>
      <c r="V625" s="20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21"/>
      <c r="AL625" s="21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21"/>
      <c r="BD625" s="21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9"/>
    </row>
    <row r="626" spans="2:73" ht="15" hidden="1" customHeight="1" x14ac:dyDescent="0.25">
      <c r="B626" s="16"/>
      <c r="C626" s="17"/>
      <c r="D626" s="18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9"/>
      <c r="T626" s="19"/>
      <c r="U626" s="17"/>
      <c r="V626" s="20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21"/>
      <c r="AL626" s="21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21"/>
      <c r="BD626" s="21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9"/>
    </row>
    <row r="627" spans="2:73" ht="15" hidden="1" customHeight="1" x14ac:dyDescent="0.25">
      <c r="B627" s="16"/>
      <c r="C627" s="17"/>
      <c r="D627" s="18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9"/>
      <c r="T627" s="19"/>
      <c r="U627" s="17"/>
      <c r="V627" s="20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21"/>
      <c r="AL627" s="21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21"/>
      <c r="BD627" s="21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9"/>
    </row>
    <row r="628" spans="2:73" ht="15" hidden="1" customHeight="1" x14ac:dyDescent="0.25">
      <c r="B628" s="16"/>
      <c r="C628" s="17"/>
      <c r="D628" s="18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9"/>
      <c r="T628" s="19"/>
      <c r="U628" s="17"/>
      <c r="V628" s="20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21"/>
      <c r="AL628" s="21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21"/>
      <c r="BD628" s="21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9"/>
    </row>
    <row r="629" spans="2:73" ht="15" hidden="1" customHeight="1" x14ac:dyDescent="0.25">
      <c r="B629" s="16"/>
      <c r="C629" s="17"/>
      <c r="D629" s="18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9"/>
      <c r="T629" s="19"/>
      <c r="U629" s="17"/>
      <c r="V629" s="20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21"/>
      <c r="AL629" s="21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21"/>
      <c r="BD629" s="21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9"/>
    </row>
    <row r="630" spans="2:73" ht="15" hidden="1" customHeight="1" x14ac:dyDescent="0.25">
      <c r="B630" s="16"/>
      <c r="C630" s="17"/>
      <c r="D630" s="18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9"/>
      <c r="T630" s="19"/>
      <c r="U630" s="17"/>
      <c r="V630" s="20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21"/>
      <c r="AL630" s="21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21"/>
      <c r="BD630" s="21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9"/>
    </row>
    <row r="631" spans="2:73" ht="15" hidden="1" customHeight="1" x14ac:dyDescent="0.25">
      <c r="B631" s="16"/>
      <c r="C631" s="17"/>
      <c r="D631" s="18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9"/>
      <c r="T631" s="19"/>
      <c r="U631" s="17"/>
      <c r="V631" s="20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21"/>
      <c r="AL631" s="21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21"/>
      <c r="BD631" s="21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9"/>
    </row>
    <row r="632" spans="2:73" ht="15" hidden="1" customHeight="1" x14ac:dyDescent="0.25">
      <c r="B632" s="16"/>
      <c r="C632" s="17"/>
      <c r="D632" s="18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9"/>
      <c r="T632" s="19"/>
      <c r="U632" s="17"/>
      <c r="V632" s="20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21"/>
      <c r="AL632" s="21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21"/>
      <c r="BD632" s="21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9"/>
    </row>
    <row r="633" spans="2:73" ht="15" hidden="1" customHeight="1" x14ac:dyDescent="0.25">
      <c r="B633" s="16"/>
      <c r="C633" s="17"/>
      <c r="D633" s="18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9"/>
      <c r="T633" s="19"/>
      <c r="U633" s="17"/>
      <c r="V633" s="20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21"/>
      <c r="AL633" s="21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21"/>
      <c r="BD633" s="21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9"/>
    </row>
    <row r="634" spans="2:73" ht="15" hidden="1" customHeight="1" x14ac:dyDescent="0.25">
      <c r="B634" s="16"/>
      <c r="C634" s="17"/>
      <c r="D634" s="18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9"/>
      <c r="T634" s="19"/>
      <c r="U634" s="17"/>
      <c r="V634" s="20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21"/>
      <c r="AL634" s="21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21"/>
      <c r="BD634" s="21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9"/>
    </row>
    <row r="635" spans="2:73" ht="15" hidden="1" customHeight="1" x14ac:dyDescent="0.25">
      <c r="B635" s="16"/>
      <c r="C635" s="17"/>
      <c r="D635" s="18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9"/>
      <c r="T635" s="19"/>
      <c r="U635" s="17"/>
      <c r="V635" s="20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21"/>
      <c r="AL635" s="21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21"/>
      <c r="BD635" s="21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9"/>
    </row>
    <row r="636" spans="2:73" ht="15" hidden="1" customHeight="1" x14ac:dyDescent="0.25">
      <c r="B636" s="16"/>
      <c r="C636" s="17"/>
      <c r="D636" s="18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9"/>
      <c r="T636" s="19"/>
      <c r="U636" s="17"/>
      <c r="V636" s="20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21"/>
      <c r="AL636" s="21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21"/>
      <c r="BD636" s="21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9"/>
    </row>
    <row r="637" spans="2:73" ht="15" hidden="1" customHeight="1" x14ac:dyDescent="0.25">
      <c r="B637" s="16"/>
      <c r="C637" s="17"/>
      <c r="D637" s="18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9"/>
      <c r="T637" s="19"/>
      <c r="U637" s="17"/>
      <c r="V637" s="20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21"/>
      <c r="AL637" s="21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21"/>
      <c r="BD637" s="21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9"/>
    </row>
    <row r="638" spans="2:73" ht="15" hidden="1" customHeight="1" x14ac:dyDescent="0.25">
      <c r="B638" s="16"/>
      <c r="C638" s="17"/>
      <c r="D638" s="18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9"/>
      <c r="T638" s="19"/>
      <c r="U638" s="17"/>
      <c r="V638" s="20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21"/>
      <c r="AL638" s="21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21"/>
      <c r="BD638" s="21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9"/>
    </row>
    <row r="639" spans="2:73" ht="15" hidden="1" customHeight="1" x14ac:dyDescent="0.25">
      <c r="B639" s="16"/>
      <c r="C639" s="17"/>
      <c r="D639" s="18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9"/>
      <c r="T639" s="19"/>
      <c r="U639" s="17"/>
      <c r="V639" s="20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21"/>
      <c r="AL639" s="21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21"/>
      <c r="BD639" s="21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9"/>
    </row>
    <row r="640" spans="2:73" ht="15" hidden="1" customHeight="1" x14ac:dyDescent="0.25">
      <c r="B640" s="16"/>
      <c r="C640" s="17"/>
      <c r="D640" s="18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9"/>
      <c r="T640" s="19"/>
      <c r="U640" s="17"/>
      <c r="V640" s="20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21"/>
      <c r="AL640" s="21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21"/>
      <c r="BD640" s="21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9"/>
    </row>
    <row r="641" spans="2:73" ht="15" hidden="1" customHeight="1" x14ac:dyDescent="0.25">
      <c r="B641" s="16"/>
      <c r="C641" s="17"/>
      <c r="D641" s="18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9"/>
      <c r="T641" s="19"/>
      <c r="U641" s="17"/>
      <c r="V641" s="20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21"/>
      <c r="AL641" s="21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21"/>
      <c r="BD641" s="21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9"/>
    </row>
    <row r="642" spans="2:73" ht="15" hidden="1" customHeight="1" x14ac:dyDescent="0.25">
      <c r="B642" s="16"/>
      <c r="C642" s="17"/>
      <c r="D642" s="18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9"/>
      <c r="T642" s="19"/>
      <c r="U642" s="17"/>
      <c r="V642" s="20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21"/>
      <c r="AL642" s="21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21"/>
      <c r="BD642" s="21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9"/>
    </row>
    <row r="643" spans="2:73" ht="15" hidden="1" customHeight="1" x14ac:dyDescent="0.25">
      <c r="B643" s="16"/>
      <c r="C643" s="17"/>
      <c r="D643" s="18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9"/>
      <c r="T643" s="19"/>
      <c r="U643" s="17"/>
      <c r="V643" s="20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21"/>
      <c r="AL643" s="21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21"/>
      <c r="BD643" s="21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9"/>
    </row>
    <row r="644" spans="2:73" ht="15" hidden="1" customHeight="1" x14ac:dyDescent="0.25">
      <c r="B644" s="16"/>
      <c r="C644" s="17"/>
      <c r="D644" s="18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9"/>
      <c r="T644" s="19"/>
      <c r="U644" s="17"/>
      <c r="V644" s="20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21"/>
      <c r="AL644" s="21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21"/>
      <c r="BD644" s="21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9"/>
    </row>
    <row r="645" spans="2:73" ht="15" hidden="1" customHeight="1" x14ac:dyDescent="0.25">
      <c r="B645" s="16"/>
      <c r="C645" s="17"/>
      <c r="D645" s="18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9"/>
      <c r="T645" s="19"/>
      <c r="U645" s="17"/>
      <c r="V645" s="20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21"/>
      <c r="AL645" s="21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21"/>
      <c r="BD645" s="21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9"/>
    </row>
    <row r="646" spans="2:73" ht="15" hidden="1" customHeight="1" x14ac:dyDescent="0.25">
      <c r="B646" s="16"/>
      <c r="C646" s="17"/>
      <c r="D646" s="18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9"/>
      <c r="T646" s="19"/>
      <c r="U646" s="17"/>
      <c r="V646" s="20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21"/>
      <c r="AL646" s="21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21"/>
      <c r="BD646" s="21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9"/>
    </row>
    <row r="647" spans="2:73" ht="15" hidden="1" customHeight="1" x14ac:dyDescent="0.25">
      <c r="B647" s="16"/>
      <c r="C647" s="17"/>
      <c r="D647" s="18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9"/>
      <c r="T647" s="19"/>
      <c r="U647" s="17"/>
      <c r="V647" s="20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21"/>
      <c r="AL647" s="21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21"/>
      <c r="BD647" s="21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9"/>
    </row>
    <row r="648" spans="2:73" ht="15" hidden="1" customHeight="1" x14ac:dyDescent="0.25">
      <c r="B648" s="16"/>
      <c r="C648" s="17"/>
      <c r="D648" s="18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9"/>
      <c r="T648" s="19"/>
      <c r="U648" s="17"/>
      <c r="V648" s="20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21"/>
      <c r="AL648" s="21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21"/>
      <c r="BD648" s="21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9"/>
    </row>
    <row r="649" spans="2:73" ht="15" hidden="1" customHeight="1" x14ac:dyDescent="0.25">
      <c r="B649" s="16"/>
      <c r="C649" s="17"/>
      <c r="D649" s="18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9"/>
      <c r="T649" s="19"/>
      <c r="U649" s="17"/>
      <c r="V649" s="20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21"/>
      <c r="AL649" s="21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21"/>
      <c r="BD649" s="21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9"/>
    </row>
    <row r="650" spans="2:73" ht="15" hidden="1" customHeight="1" x14ac:dyDescent="0.25">
      <c r="B650" s="16"/>
      <c r="C650" s="17"/>
      <c r="D650" s="18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9"/>
      <c r="T650" s="19"/>
      <c r="U650" s="17"/>
      <c r="V650" s="20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21"/>
      <c r="AL650" s="21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21"/>
      <c r="BD650" s="21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9"/>
    </row>
    <row r="651" spans="2:73" ht="15" hidden="1" customHeight="1" x14ac:dyDescent="0.25">
      <c r="B651" s="16"/>
      <c r="C651" s="17"/>
      <c r="D651" s="18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9"/>
      <c r="T651" s="19"/>
      <c r="U651" s="17"/>
      <c r="V651" s="20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21"/>
      <c r="AL651" s="21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21"/>
      <c r="BD651" s="21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9"/>
    </row>
    <row r="652" spans="2:73" ht="15" hidden="1" customHeight="1" x14ac:dyDescent="0.25">
      <c r="B652" s="16"/>
      <c r="C652" s="17"/>
      <c r="D652" s="18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9"/>
      <c r="T652" s="19"/>
      <c r="U652" s="17"/>
      <c r="V652" s="20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21"/>
      <c r="AL652" s="21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21"/>
      <c r="BD652" s="21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9"/>
    </row>
    <row r="653" spans="2:73" ht="15" hidden="1" customHeight="1" x14ac:dyDescent="0.25">
      <c r="B653" s="16"/>
      <c r="C653" s="17"/>
      <c r="D653" s="18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9"/>
      <c r="T653" s="19"/>
      <c r="U653" s="17"/>
      <c r="V653" s="20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21"/>
      <c r="AL653" s="21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21"/>
      <c r="BD653" s="21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9"/>
    </row>
    <row r="654" spans="2:73" ht="15" hidden="1" customHeight="1" x14ac:dyDescent="0.25">
      <c r="B654" s="16"/>
      <c r="C654" s="17"/>
      <c r="D654" s="18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9"/>
      <c r="T654" s="19"/>
      <c r="U654" s="17"/>
      <c r="V654" s="20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21"/>
      <c r="AL654" s="21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21"/>
      <c r="BD654" s="21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9"/>
    </row>
    <row r="655" spans="2:73" ht="15" hidden="1" customHeight="1" x14ac:dyDescent="0.25">
      <c r="B655" s="16"/>
      <c r="C655" s="17"/>
      <c r="D655" s="18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9"/>
      <c r="T655" s="19"/>
      <c r="U655" s="17"/>
      <c r="V655" s="20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21"/>
      <c r="AL655" s="21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21"/>
      <c r="BD655" s="21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9"/>
    </row>
    <row r="656" spans="2:73" ht="15" hidden="1" customHeight="1" x14ac:dyDescent="0.25">
      <c r="B656" s="16"/>
      <c r="C656" s="17"/>
      <c r="D656" s="18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9"/>
      <c r="T656" s="19"/>
      <c r="U656" s="17"/>
      <c r="V656" s="20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21"/>
      <c r="AL656" s="21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21"/>
      <c r="BD656" s="21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9"/>
    </row>
    <row r="657" spans="2:73" ht="15" hidden="1" customHeight="1" x14ac:dyDescent="0.25">
      <c r="B657" s="16"/>
      <c r="C657" s="17"/>
      <c r="D657" s="18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9"/>
      <c r="T657" s="19"/>
      <c r="U657" s="17"/>
      <c r="V657" s="20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21"/>
      <c r="AL657" s="21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21"/>
      <c r="BD657" s="21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9"/>
    </row>
    <row r="658" spans="2:73" ht="15" hidden="1" customHeight="1" x14ac:dyDescent="0.25">
      <c r="B658" s="16"/>
      <c r="C658" s="17"/>
      <c r="D658" s="18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9"/>
      <c r="T658" s="19"/>
      <c r="U658" s="17"/>
      <c r="V658" s="20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21"/>
      <c r="AL658" s="21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21"/>
      <c r="BD658" s="21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9"/>
    </row>
    <row r="659" spans="2:73" ht="15" hidden="1" customHeight="1" x14ac:dyDescent="0.25">
      <c r="B659" s="16"/>
      <c r="C659" s="17"/>
      <c r="D659" s="18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9"/>
      <c r="T659" s="19"/>
      <c r="U659" s="17"/>
      <c r="V659" s="20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21"/>
      <c r="AL659" s="21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21"/>
      <c r="BD659" s="21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9"/>
    </row>
    <row r="660" spans="2:73" ht="15" hidden="1" customHeight="1" x14ac:dyDescent="0.25">
      <c r="B660" s="16"/>
      <c r="C660" s="17"/>
      <c r="D660" s="18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9"/>
      <c r="T660" s="19"/>
      <c r="U660" s="17"/>
      <c r="V660" s="20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21"/>
      <c r="AL660" s="21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21"/>
      <c r="BD660" s="21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9"/>
    </row>
    <row r="661" spans="2:73" ht="15" hidden="1" customHeight="1" x14ac:dyDescent="0.25">
      <c r="B661" s="16"/>
      <c r="C661" s="17"/>
      <c r="D661" s="18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9"/>
      <c r="T661" s="19"/>
      <c r="U661" s="17"/>
      <c r="V661" s="20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21"/>
      <c r="AL661" s="21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21"/>
      <c r="BD661" s="21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9"/>
    </row>
    <row r="662" spans="2:73" ht="15" hidden="1" customHeight="1" x14ac:dyDescent="0.25">
      <c r="B662" s="16"/>
      <c r="C662" s="17"/>
      <c r="D662" s="18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9"/>
      <c r="T662" s="19"/>
      <c r="U662" s="17"/>
      <c r="V662" s="20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21"/>
      <c r="AL662" s="21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21"/>
      <c r="BD662" s="21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9"/>
    </row>
    <row r="663" spans="2:73" ht="15" hidden="1" customHeight="1" x14ac:dyDescent="0.25">
      <c r="B663" s="16"/>
      <c r="C663" s="17"/>
      <c r="D663" s="18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9"/>
      <c r="T663" s="19"/>
      <c r="U663" s="17"/>
      <c r="V663" s="20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21"/>
      <c r="AL663" s="21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21"/>
      <c r="BD663" s="21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9"/>
    </row>
    <row r="664" spans="2:73" ht="15" hidden="1" customHeight="1" x14ac:dyDescent="0.25">
      <c r="B664" s="16"/>
      <c r="C664" s="17"/>
      <c r="D664" s="18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9"/>
      <c r="T664" s="19"/>
      <c r="U664" s="17"/>
      <c r="V664" s="20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21"/>
      <c r="AL664" s="21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21"/>
      <c r="BD664" s="21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9"/>
    </row>
    <row r="665" spans="2:73" ht="15" hidden="1" customHeight="1" x14ac:dyDescent="0.25">
      <c r="B665" s="16"/>
      <c r="C665" s="17"/>
      <c r="D665" s="18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9"/>
      <c r="T665" s="19"/>
      <c r="U665" s="17"/>
      <c r="V665" s="20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21"/>
      <c r="AL665" s="21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21"/>
      <c r="BD665" s="21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9"/>
    </row>
    <row r="666" spans="2:73" ht="15" hidden="1" customHeight="1" x14ac:dyDescent="0.25">
      <c r="B666" s="16"/>
      <c r="C666" s="17"/>
      <c r="D666" s="18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9"/>
      <c r="T666" s="19"/>
      <c r="U666" s="17"/>
      <c r="V666" s="20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21"/>
      <c r="AL666" s="21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21"/>
      <c r="BD666" s="21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9"/>
    </row>
    <row r="667" spans="2:73" ht="15" hidden="1" customHeight="1" x14ac:dyDescent="0.25">
      <c r="B667" s="16"/>
      <c r="C667" s="17"/>
      <c r="D667" s="18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9"/>
      <c r="T667" s="19"/>
      <c r="U667" s="17"/>
      <c r="V667" s="20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21"/>
      <c r="AL667" s="21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21"/>
      <c r="BD667" s="21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9"/>
    </row>
    <row r="668" spans="2:73" ht="15" hidden="1" customHeight="1" x14ac:dyDescent="0.25">
      <c r="B668" s="16"/>
      <c r="C668" s="17"/>
      <c r="D668" s="18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9"/>
      <c r="T668" s="19"/>
      <c r="U668" s="17"/>
      <c r="V668" s="20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21"/>
      <c r="AL668" s="21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21"/>
      <c r="BD668" s="21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9"/>
    </row>
    <row r="669" spans="2:73" ht="15" hidden="1" customHeight="1" x14ac:dyDescent="0.25">
      <c r="B669" s="16"/>
      <c r="C669" s="17"/>
      <c r="D669" s="18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9"/>
      <c r="T669" s="19"/>
      <c r="U669" s="17"/>
      <c r="V669" s="20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21"/>
      <c r="AL669" s="21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21"/>
      <c r="BD669" s="21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9"/>
    </row>
    <row r="670" spans="2:73" ht="15" hidden="1" customHeight="1" x14ac:dyDescent="0.25">
      <c r="B670" s="16"/>
      <c r="C670" s="17"/>
      <c r="D670" s="18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9"/>
      <c r="T670" s="19"/>
      <c r="U670" s="17"/>
      <c r="V670" s="20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21"/>
      <c r="AL670" s="21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21"/>
      <c r="BD670" s="21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9"/>
    </row>
    <row r="671" spans="2:73" ht="15" hidden="1" customHeight="1" x14ac:dyDescent="0.25">
      <c r="B671" s="16"/>
      <c r="C671" s="17"/>
      <c r="D671" s="18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9"/>
      <c r="T671" s="19"/>
      <c r="U671" s="17"/>
      <c r="V671" s="20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21"/>
      <c r="AL671" s="21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21"/>
      <c r="BD671" s="21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9"/>
    </row>
    <row r="672" spans="2:73" ht="15" hidden="1" customHeight="1" x14ac:dyDescent="0.25">
      <c r="B672" s="16"/>
      <c r="C672" s="17"/>
      <c r="D672" s="18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9"/>
      <c r="T672" s="19"/>
      <c r="U672" s="17"/>
      <c r="V672" s="20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21"/>
      <c r="AL672" s="21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21"/>
      <c r="BD672" s="21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9"/>
    </row>
    <row r="673" spans="2:73" ht="15" hidden="1" customHeight="1" x14ac:dyDescent="0.25">
      <c r="B673" s="16"/>
      <c r="C673" s="17"/>
      <c r="D673" s="18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9"/>
      <c r="T673" s="19"/>
      <c r="U673" s="17"/>
      <c r="V673" s="20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21"/>
      <c r="AL673" s="21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21"/>
      <c r="BD673" s="21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9"/>
    </row>
    <row r="674" spans="2:73" ht="15" hidden="1" customHeight="1" x14ac:dyDescent="0.25">
      <c r="B674" s="16"/>
      <c r="C674" s="17"/>
      <c r="D674" s="18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9"/>
      <c r="T674" s="19"/>
      <c r="U674" s="17"/>
      <c r="V674" s="20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21"/>
      <c r="AL674" s="21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21"/>
      <c r="BD674" s="21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9"/>
    </row>
    <row r="675" spans="2:73" ht="15" hidden="1" customHeight="1" x14ac:dyDescent="0.25">
      <c r="B675" s="16"/>
      <c r="C675" s="17"/>
      <c r="D675" s="18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9"/>
      <c r="T675" s="19"/>
      <c r="U675" s="17"/>
      <c r="V675" s="20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21"/>
      <c r="AL675" s="21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21"/>
      <c r="BD675" s="21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9"/>
    </row>
    <row r="676" spans="2:73" ht="15" hidden="1" customHeight="1" x14ac:dyDescent="0.25">
      <c r="B676" s="16"/>
      <c r="C676" s="17"/>
      <c r="D676" s="18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9"/>
      <c r="T676" s="19"/>
      <c r="U676" s="17"/>
      <c r="V676" s="20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21"/>
      <c r="AL676" s="21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21"/>
      <c r="BD676" s="21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9"/>
    </row>
    <row r="677" spans="2:73" ht="15" hidden="1" customHeight="1" x14ac:dyDescent="0.25">
      <c r="B677" s="16"/>
      <c r="C677" s="17"/>
      <c r="D677" s="18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9"/>
      <c r="T677" s="19"/>
      <c r="U677" s="17"/>
      <c r="V677" s="20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21"/>
      <c r="AL677" s="21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21"/>
      <c r="BD677" s="21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9"/>
    </row>
    <row r="678" spans="2:73" ht="15" hidden="1" customHeight="1" x14ac:dyDescent="0.25">
      <c r="B678" s="16"/>
      <c r="C678" s="17"/>
      <c r="D678" s="18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9"/>
      <c r="T678" s="19"/>
      <c r="U678" s="17"/>
      <c r="V678" s="20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21"/>
      <c r="AL678" s="21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21"/>
      <c r="BD678" s="21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9"/>
    </row>
    <row r="679" spans="2:73" ht="15" hidden="1" customHeight="1" x14ac:dyDescent="0.25">
      <c r="B679" s="16"/>
      <c r="C679" s="17"/>
      <c r="D679" s="18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9"/>
      <c r="T679" s="19"/>
      <c r="U679" s="17"/>
      <c r="V679" s="20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21"/>
      <c r="AL679" s="21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21"/>
      <c r="BD679" s="21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9"/>
    </row>
    <row r="680" spans="2:73" ht="15" hidden="1" customHeight="1" x14ac:dyDescent="0.25">
      <c r="B680" s="16"/>
      <c r="C680" s="17"/>
      <c r="D680" s="18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9"/>
      <c r="T680" s="19"/>
      <c r="U680" s="17"/>
      <c r="V680" s="20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21"/>
      <c r="AL680" s="21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21"/>
      <c r="BD680" s="21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9"/>
    </row>
    <row r="681" spans="2:73" ht="15" hidden="1" customHeight="1" x14ac:dyDescent="0.25">
      <c r="B681" s="16"/>
      <c r="C681" s="17"/>
      <c r="D681" s="18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9"/>
      <c r="T681" s="19"/>
      <c r="U681" s="17"/>
      <c r="V681" s="20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21"/>
      <c r="AL681" s="21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21"/>
      <c r="BD681" s="21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9"/>
    </row>
    <row r="682" spans="2:73" ht="15" hidden="1" customHeight="1" x14ac:dyDescent="0.25">
      <c r="B682" s="16"/>
      <c r="C682" s="17"/>
      <c r="D682" s="18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9"/>
      <c r="T682" s="19"/>
      <c r="U682" s="17"/>
      <c r="V682" s="20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21"/>
      <c r="AL682" s="21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21"/>
      <c r="BD682" s="21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9"/>
    </row>
    <row r="683" spans="2:73" ht="15" hidden="1" customHeight="1" x14ac:dyDescent="0.25">
      <c r="B683" s="16"/>
      <c r="C683" s="17"/>
      <c r="D683" s="18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9"/>
      <c r="T683" s="19"/>
      <c r="U683" s="17"/>
      <c r="V683" s="20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21"/>
      <c r="AL683" s="21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21"/>
      <c r="BD683" s="21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9"/>
    </row>
    <row r="684" spans="2:73" ht="15" hidden="1" customHeight="1" x14ac:dyDescent="0.25">
      <c r="B684" s="16"/>
      <c r="C684" s="17"/>
      <c r="D684" s="18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9"/>
      <c r="T684" s="19"/>
      <c r="U684" s="17"/>
      <c r="V684" s="20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21"/>
      <c r="AL684" s="21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21"/>
      <c r="BD684" s="21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9"/>
    </row>
    <row r="685" spans="2:73" ht="15" hidden="1" customHeight="1" x14ac:dyDescent="0.25">
      <c r="B685" s="16"/>
      <c r="C685" s="17"/>
      <c r="D685" s="18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9"/>
      <c r="T685" s="19"/>
      <c r="U685" s="17"/>
      <c r="V685" s="20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21"/>
      <c r="AL685" s="21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21"/>
      <c r="BD685" s="21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9"/>
    </row>
    <row r="686" spans="2:73" ht="15" hidden="1" customHeight="1" x14ac:dyDescent="0.25">
      <c r="B686" s="16"/>
      <c r="C686" s="17"/>
      <c r="D686" s="18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9"/>
      <c r="T686" s="19"/>
      <c r="U686" s="17"/>
      <c r="V686" s="20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21"/>
      <c r="AL686" s="21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21"/>
      <c r="BD686" s="21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9"/>
    </row>
    <row r="687" spans="2:73" ht="15" hidden="1" customHeight="1" x14ac:dyDescent="0.25">
      <c r="B687" s="16"/>
      <c r="C687" s="17"/>
      <c r="D687" s="18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9"/>
      <c r="T687" s="19"/>
      <c r="U687" s="17"/>
      <c r="V687" s="20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21"/>
      <c r="AL687" s="21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21"/>
      <c r="BD687" s="21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9"/>
    </row>
    <row r="688" spans="2:73" ht="15" hidden="1" customHeight="1" x14ac:dyDescent="0.25">
      <c r="B688" s="16"/>
      <c r="C688" s="17"/>
      <c r="D688" s="18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9"/>
      <c r="T688" s="19"/>
      <c r="U688" s="17"/>
      <c r="V688" s="20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21"/>
      <c r="AL688" s="21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21"/>
      <c r="BD688" s="21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9"/>
    </row>
    <row r="689" spans="2:73" ht="15" hidden="1" customHeight="1" x14ac:dyDescent="0.25">
      <c r="B689" s="16"/>
      <c r="C689" s="17"/>
      <c r="D689" s="18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9"/>
      <c r="T689" s="19"/>
      <c r="U689" s="17"/>
      <c r="V689" s="20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21"/>
      <c r="AL689" s="21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21"/>
      <c r="BD689" s="21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9"/>
    </row>
    <row r="690" spans="2:73" ht="15" hidden="1" customHeight="1" x14ac:dyDescent="0.25">
      <c r="B690" s="16"/>
      <c r="C690" s="17"/>
      <c r="D690" s="18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9"/>
      <c r="T690" s="19"/>
      <c r="U690" s="17"/>
      <c r="V690" s="20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21"/>
      <c r="AL690" s="21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21"/>
      <c r="BD690" s="21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9"/>
    </row>
    <row r="691" spans="2:73" ht="15" hidden="1" customHeight="1" x14ac:dyDescent="0.25">
      <c r="B691" s="16"/>
      <c r="C691" s="17"/>
      <c r="D691" s="18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9"/>
      <c r="T691" s="19"/>
      <c r="U691" s="17"/>
      <c r="V691" s="20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21"/>
      <c r="AL691" s="21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21"/>
      <c r="BD691" s="21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9"/>
    </row>
    <row r="692" spans="2:73" ht="15" hidden="1" customHeight="1" x14ac:dyDescent="0.25">
      <c r="B692" s="16"/>
      <c r="C692" s="17"/>
      <c r="D692" s="18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9"/>
      <c r="T692" s="19"/>
      <c r="U692" s="17"/>
      <c r="V692" s="20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21"/>
      <c r="AL692" s="21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21"/>
      <c r="BD692" s="21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9"/>
    </row>
    <row r="693" spans="2:73" ht="15" hidden="1" customHeight="1" x14ac:dyDescent="0.25">
      <c r="B693" s="16"/>
      <c r="C693" s="17"/>
      <c r="D693" s="18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9"/>
      <c r="T693" s="19"/>
      <c r="U693" s="17"/>
      <c r="V693" s="20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21"/>
      <c r="AL693" s="21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21"/>
      <c r="BD693" s="21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9"/>
    </row>
    <row r="694" spans="2:73" ht="15" hidden="1" customHeight="1" x14ac:dyDescent="0.25">
      <c r="B694" s="16"/>
      <c r="C694" s="17"/>
      <c r="D694" s="18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9"/>
      <c r="T694" s="19"/>
      <c r="U694" s="17"/>
      <c r="V694" s="20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21"/>
      <c r="AL694" s="21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21"/>
      <c r="BD694" s="21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9"/>
    </row>
    <row r="695" spans="2:73" ht="15" hidden="1" customHeight="1" x14ac:dyDescent="0.25">
      <c r="B695" s="16"/>
      <c r="C695" s="17"/>
      <c r="D695" s="18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9"/>
      <c r="T695" s="19"/>
      <c r="U695" s="17"/>
      <c r="V695" s="20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21"/>
      <c r="AL695" s="21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21"/>
      <c r="BD695" s="21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9"/>
    </row>
    <row r="696" spans="2:73" ht="15" hidden="1" customHeight="1" x14ac:dyDescent="0.25">
      <c r="B696" s="16"/>
      <c r="C696" s="17"/>
      <c r="D696" s="18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9"/>
      <c r="T696" s="19"/>
      <c r="U696" s="17"/>
      <c r="V696" s="20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21"/>
      <c r="AL696" s="21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21"/>
      <c r="BD696" s="21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9"/>
    </row>
    <row r="697" spans="2:73" ht="15" hidden="1" customHeight="1" x14ac:dyDescent="0.25">
      <c r="B697" s="16"/>
      <c r="C697" s="17"/>
      <c r="D697" s="18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9"/>
      <c r="T697" s="19"/>
      <c r="U697" s="17"/>
      <c r="V697" s="20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21"/>
      <c r="AL697" s="21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21"/>
      <c r="BD697" s="21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9"/>
    </row>
    <row r="698" spans="2:73" ht="15" hidden="1" customHeight="1" x14ac:dyDescent="0.25">
      <c r="B698" s="16"/>
      <c r="C698" s="17"/>
      <c r="D698" s="18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9"/>
      <c r="T698" s="19"/>
      <c r="U698" s="17"/>
      <c r="V698" s="20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21"/>
      <c r="AL698" s="21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21"/>
      <c r="BD698" s="21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9"/>
    </row>
    <row r="699" spans="2:73" ht="15" hidden="1" customHeight="1" x14ac:dyDescent="0.25">
      <c r="B699" s="16"/>
      <c r="C699" s="17"/>
      <c r="D699" s="18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9"/>
      <c r="T699" s="19"/>
      <c r="U699" s="17"/>
      <c r="V699" s="20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21"/>
      <c r="AL699" s="21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21"/>
      <c r="BD699" s="21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9"/>
    </row>
    <row r="700" spans="2:73" ht="15" hidden="1" customHeight="1" x14ac:dyDescent="0.25">
      <c r="B700" s="16"/>
      <c r="C700" s="17"/>
      <c r="D700" s="18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9"/>
      <c r="T700" s="19"/>
      <c r="U700" s="17"/>
      <c r="V700" s="20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21"/>
      <c r="AL700" s="21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21"/>
      <c r="BD700" s="21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9"/>
    </row>
    <row r="701" spans="2:73" ht="15" hidden="1" customHeight="1" x14ac:dyDescent="0.25">
      <c r="B701" s="16"/>
      <c r="C701" s="17"/>
      <c r="D701" s="18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9"/>
      <c r="T701" s="19"/>
      <c r="U701" s="17"/>
      <c r="V701" s="20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21"/>
      <c r="AL701" s="21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21"/>
      <c r="BD701" s="21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9"/>
    </row>
    <row r="702" spans="2:73" ht="15" hidden="1" customHeight="1" x14ac:dyDescent="0.25">
      <c r="B702" s="16"/>
      <c r="C702" s="17"/>
      <c r="D702" s="18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9"/>
      <c r="T702" s="19"/>
      <c r="U702" s="17"/>
      <c r="V702" s="20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21"/>
      <c r="AL702" s="21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21"/>
      <c r="BD702" s="21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9"/>
    </row>
    <row r="703" spans="2:73" ht="15" hidden="1" customHeight="1" x14ac:dyDescent="0.25">
      <c r="B703" s="16"/>
      <c r="C703" s="17"/>
      <c r="D703" s="18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9"/>
      <c r="T703" s="19"/>
      <c r="U703" s="17"/>
      <c r="V703" s="20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21"/>
      <c r="AL703" s="21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21"/>
      <c r="BD703" s="21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9"/>
    </row>
    <row r="704" spans="2:73" ht="15" hidden="1" customHeight="1" x14ac:dyDescent="0.25">
      <c r="B704" s="16"/>
      <c r="C704" s="17"/>
      <c r="D704" s="18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9"/>
      <c r="T704" s="19"/>
      <c r="U704" s="17"/>
      <c r="V704" s="20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21"/>
      <c r="AL704" s="21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21"/>
      <c r="BD704" s="21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9"/>
    </row>
    <row r="705" spans="2:73" ht="15" hidden="1" customHeight="1" x14ac:dyDescent="0.25">
      <c r="B705" s="16"/>
      <c r="C705" s="17"/>
      <c r="D705" s="18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9"/>
      <c r="T705" s="19"/>
      <c r="U705" s="17"/>
      <c r="V705" s="20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21"/>
      <c r="AL705" s="21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21"/>
      <c r="BD705" s="21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9"/>
    </row>
    <row r="706" spans="2:73" ht="15" hidden="1" customHeight="1" x14ac:dyDescent="0.25">
      <c r="B706" s="16"/>
      <c r="C706" s="17"/>
      <c r="D706" s="18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9"/>
      <c r="T706" s="19"/>
      <c r="U706" s="17"/>
      <c r="V706" s="20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21"/>
      <c r="AL706" s="21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21"/>
      <c r="BD706" s="21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9"/>
    </row>
    <row r="707" spans="2:73" ht="15" hidden="1" customHeight="1" x14ac:dyDescent="0.25">
      <c r="B707" s="16"/>
      <c r="C707" s="17"/>
      <c r="D707" s="18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9"/>
      <c r="T707" s="19"/>
      <c r="U707" s="17"/>
      <c r="V707" s="20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21"/>
      <c r="AL707" s="21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21"/>
      <c r="BD707" s="21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9"/>
    </row>
    <row r="708" spans="2:73" ht="15" hidden="1" customHeight="1" x14ac:dyDescent="0.25">
      <c r="B708" s="16"/>
      <c r="C708" s="17"/>
      <c r="D708" s="18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9"/>
      <c r="T708" s="19"/>
      <c r="U708" s="17"/>
      <c r="V708" s="20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21"/>
      <c r="AL708" s="21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21"/>
      <c r="BD708" s="21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9"/>
    </row>
    <row r="709" spans="2:73" ht="15" hidden="1" customHeight="1" x14ac:dyDescent="0.25">
      <c r="B709" s="16"/>
      <c r="C709" s="17"/>
      <c r="D709" s="18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9"/>
      <c r="T709" s="19"/>
      <c r="U709" s="17"/>
      <c r="V709" s="20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21"/>
      <c r="AL709" s="21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21"/>
      <c r="BD709" s="21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9"/>
    </row>
    <row r="710" spans="2:73" ht="15" hidden="1" customHeight="1" x14ac:dyDescent="0.25">
      <c r="B710" s="16"/>
      <c r="C710" s="17"/>
      <c r="D710" s="18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9"/>
      <c r="T710" s="19"/>
      <c r="U710" s="17"/>
      <c r="V710" s="20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21"/>
      <c r="AL710" s="21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21"/>
      <c r="BD710" s="21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9"/>
    </row>
    <row r="711" spans="2:73" ht="15" hidden="1" customHeight="1" x14ac:dyDescent="0.25">
      <c r="B711" s="16"/>
      <c r="C711" s="17"/>
      <c r="D711" s="18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9"/>
      <c r="T711" s="19"/>
      <c r="U711" s="17"/>
      <c r="V711" s="20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21"/>
      <c r="AL711" s="21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21"/>
      <c r="BD711" s="21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9"/>
    </row>
    <row r="712" spans="2:73" ht="15" hidden="1" customHeight="1" x14ac:dyDescent="0.25">
      <c r="B712" s="16"/>
      <c r="C712" s="17"/>
      <c r="D712" s="18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9"/>
      <c r="T712" s="19"/>
      <c r="U712" s="17"/>
      <c r="V712" s="20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21"/>
      <c r="AL712" s="21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21"/>
      <c r="BD712" s="21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9"/>
    </row>
    <row r="713" spans="2:73" ht="15" hidden="1" customHeight="1" x14ac:dyDescent="0.25">
      <c r="B713" s="16"/>
      <c r="C713" s="17"/>
      <c r="D713" s="18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9"/>
      <c r="T713" s="19"/>
      <c r="U713" s="17"/>
      <c r="V713" s="20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21"/>
      <c r="AL713" s="21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21"/>
      <c r="BD713" s="21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9"/>
    </row>
    <row r="714" spans="2:73" ht="15" hidden="1" customHeight="1" x14ac:dyDescent="0.25">
      <c r="B714" s="16"/>
      <c r="C714" s="17"/>
      <c r="D714" s="18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9"/>
      <c r="T714" s="19"/>
      <c r="U714" s="17"/>
      <c r="V714" s="20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21"/>
      <c r="AL714" s="21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21"/>
      <c r="BD714" s="21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9"/>
    </row>
    <row r="715" spans="2:73" ht="15" hidden="1" customHeight="1" x14ac:dyDescent="0.25">
      <c r="B715" s="16"/>
      <c r="C715" s="17"/>
      <c r="D715" s="18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9"/>
      <c r="T715" s="19"/>
      <c r="U715" s="17"/>
      <c r="V715" s="20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21"/>
      <c r="AL715" s="21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21"/>
      <c r="BD715" s="21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9"/>
    </row>
    <row r="716" spans="2:73" ht="15" hidden="1" customHeight="1" x14ac:dyDescent="0.25">
      <c r="B716" s="16"/>
      <c r="C716" s="17"/>
      <c r="D716" s="18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9"/>
      <c r="T716" s="19"/>
      <c r="U716" s="17"/>
      <c r="V716" s="20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21"/>
      <c r="AL716" s="21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21"/>
      <c r="BD716" s="21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9"/>
    </row>
    <row r="717" spans="2:73" ht="15" hidden="1" customHeight="1" x14ac:dyDescent="0.25">
      <c r="B717" s="16"/>
      <c r="C717" s="17"/>
      <c r="D717" s="18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9"/>
      <c r="T717" s="19"/>
      <c r="U717" s="17"/>
      <c r="V717" s="20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21"/>
      <c r="AL717" s="21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21"/>
      <c r="BD717" s="21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9"/>
    </row>
    <row r="718" spans="2:73" ht="15" hidden="1" customHeight="1" x14ac:dyDescent="0.25">
      <c r="B718" s="16"/>
      <c r="C718" s="17"/>
      <c r="D718" s="18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9"/>
      <c r="T718" s="19"/>
      <c r="U718" s="17"/>
      <c r="V718" s="20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21"/>
      <c r="AL718" s="21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21"/>
      <c r="BD718" s="21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9"/>
    </row>
    <row r="719" spans="2:73" ht="15" hidden="1" customHeight="1" x14ac:dyDescent="0.25">
      <c r="B719" s="16"/>
      <c r="C719" s="17"/>
      <c r="D719" s="18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9"/>
      <c r="T719" s="19"/>
      <c r="U719" s="17"/>
      <c r="V719" s="20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21"/>
      <c r="AL719" s="21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21"/>
      <c r="BD719" s="21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9"/>
    </row>
    <row r="720" spans="2:73" ht="15" hidden="1" customHeight="1" x14ac:dyDescent="0.25">
      <c r="B720" s="16"/>
      <c r="C720" s="17"/>
      <c r="D720" s="18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9"/>
      <c r="T720" s="19"/>
      <c r="U720" s="17"/>
      <c r="V720" s="20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21"/>
      <c r="AL720" s="21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21"/>
      <c r="BD720" s="21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9"/>
    </row>
    <row r="721" spans="2:73" ht="15" hidden="1" customHeight="1" x14ac:dyDescent="0.25">
      <c r="B721" s="16"/>
      <c r="C721" s="17"/>
      <c r="D721" s="18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9"/>
      <c r="T721" s="19"/>
      <c r="U721" s="17"/>
      <c r="V721" s="20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21"/>
      <c r="AL721" s="21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21"/>
      <c r="BD721" s="21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9"/>
    </row>
    <row r="722" spans="2:73" ht="15" hidden="1" customHeight="1" x14ac:dyDescent="0.25">
      <c r="B722" s="16"/>
      <c r="C722" s="17"/>
      <c r="D722" s="18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9"/>
      <c r="T722" s="19"/>
      <c r="U722" s="17"/>
      <c r="V722" s="20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21"/>
      <c r="AL722" s="21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21"/>
      <c r="BD722" s="21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9"/>
    </row>
    <row r="723" spans="2:73" ht="15" hidden="1" customHeight="1" x14ac:dyDescent="0.25">
      <c r="B723" s="16"/>
      <c r="C723" s="17"/>
      <c r="D723" s="18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9"/>
      <c r="T723" s="19"/>
      <c r="U723" s="17"/>
      <c r="V723" s="20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21"/>
      <c r="AL723" s="21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21"/>
      <c r="BD723" s="21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9"/>
    </row>
    <row r="724" spans="2:73" ht="15" hidden="1" customHeight="1" x14ac:dyDescent="0.25">
      <c r="B724" s="16"/>
      <c r="C724" s="17"/>
      <c r="D724" s="18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9"/>
      <c r="T724" s="19"/>
      <c r="U724" s="17"/>
      <c r="V724" s="20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21"/>
      <c r="AL724" s="21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21"/>
      <c r="BD724" s="21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9"/>
    </row>
    <row r="725" spans="2:73" ht="15" hidden="1" customHeight="1" x14ac:dyDescent="0.25">
      <c r="B725" s="16"/>
      <c r="C725" s="17"/>
      <c r="D725" s="18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9"/>
      <c r="T725" s="19"/>
      <c r="U725" s="17"/>
      <c r="V725" s="20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21"/>
      <c r="AL725" s="21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21"/>
      <c r="BD725" s="21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9"/>
    </row>
    <row r="726" spans="2:73" ht="15" hidden="1" customHeight="1" x14ac:dyDescent="0.25">
      <c r="B726" s="16"/>
      <c r="C726" s="17"/>
      <c r="D726" s="18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9"/>
      <c r="T726" s="19"/>
      <c r="U726" s="17"/>
      <c r="V726" s="20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21"/>
      <c r="AL726" s="21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21"/>
      <c r="BD726" s="21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9"/>
    </row>
    <row r="727" spans="2:73" ht="15" hidden="1" customHeight="1" x14ac:dyDescent="0.25">
      <c r="B727" s="16"/>
      <c r="C727" s="17"/>
      <c r="D727" s="18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9"/>
      <c r="T727" s="19"/>
      <c r="U727" s="17"/>
      <c r="V727" s="20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21"/>
      <c r="AL727" s="21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21"/>
      <c r="BD727" s="21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9"/>
    </row>
    <row r="728" spans="2:73" ht="15" hidden="1" customHeight="1" x14ac:dyDescent="0.25">
      <c r="B728" s="16"/>
      <c r="C728" s="17"/>
      <c r="D728" s="18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9"/>
      <c r="T728" s="19"/>
      <c r="U728" s="17"/>
      <c r="V728" s="20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21"/>
      <c r="AL728" s="21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21"/>
      <c r="BD728" s="21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9"/>
    </row>
    <row r="729" spans="2:73" ht="15" hidden="1" customHeight="1" x14ac:dyDescent="0.25">
      <c r="B729" s="16"/>
      <c r="C729" s="17"/>
      <c r="D729" s="18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9"/>
      <c r="T729" s="19"/>
      <c r="U729" s="17"/>
      <c r="V729" s="20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21"/>
      <c r="AL729" s="21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21"/>
      <c r="BD729" s="21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9"/>
    </row>
    <row r="730" spans="2:73" ht="15" hidden="1" customHeight="1" x14ac:dyDescent="0.25">
      <c r="B730" s="16"/>
      <c r="C730" s="17"/>
      <c r="D730" s="18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9"/>
      <c r="T730" s="19"/>
      <c r="U730" s="17"/>
      <c r="V730" s="20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21"/>
      <c r="AL730" s="21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21"/>
      <c r="BD730" s="21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9"/>
    </row>
    <row r="731" spans="2:73" ht="15" hidden="1" customHeight="1" x14ac:dyDescent="0.25">
      <c r="B731" s="16"/>
      <c r="C731" s="17"/>
      <c r="D731" s="18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9"/>
      <c r="T731" s="19"/>
      <c r="U731" s="17"/>
      <c r="V731" s="20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21"/>
      <c r="AL731" s="21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21"/>
      <c r="BD731" s="21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9"/>
    </row>
    <row r="732" spans="2:73" ht="15" hidden="1" customHeight="1" x14ac:dyDescent="0.25">
      <c r="B732" s="16"/>
      <c r="C732" s="17"/>
      <c r="D732" s="18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9"/>
      <c r="T732" s="19"/>
      <c r="U732" s="17"/>
      <c r="V732" s="20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21"/>
      <c r="AL732" s="21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21"/>
      <c r="BD732" s="21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9"/>
    </row>
    <row r="733" spans="2:73" ht="15" hidden="1" customHeight="1" x14ac:dyDescent="0.25">
      <c r="B733" s="16"/>
      <c r="C733" s="17"/>
      <c r="D733" s="18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9"/>
      <c r="T733" s="19"/>
      <c r="U733" s="17"/>
      <c r="V733" s="20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21"/>
      <c r="AL733" s="21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21"/>
      <c r="BD733" s="21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9"/>
    </row>
    <row r="734" spans="2:73" ht="15" hidden="1" customHeight="1" x14ac:dyDescent="0.25">
      <c r="B734" s="16"/>
      <c r="C734" s="17"/>
      <c r="D734" s="18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9"/>
      <c r="T734" s="19"/>
      <c r="U734" s="17"/>
      <c r="V734" s="20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21"/>
      <c r="AL734" s="21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21"/>
      <c r="BD734" s="21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9"/>
    </row>
    <row r="735" spans="2:73" ht="15" hidden="1" customHeight="1" x14ac:dyDescent="0.25">
      <c r="B735" s="16"/>
      <c r="C735" s="17"/>
      <c r="D735" s="18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9"/>
      <c r="T735" s="19"/>
      <c r="U735" s="17"/>
      <c r="V735" s="20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21"/>
      <c r="AL735" s="21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21"/>
      <c r="BD735" s="21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9"/>
    </row>
    <row r="736" spans="2:73" ht="15" hidden="1" customHeight="1" x14ac:dyDescent="0.25">
      <c r="B736" s="16"/>
      <c r="C736" s="17"/>
      <c r="D736" s="18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9"/>
      <c r="T736" s="19"/>
      <c r="U736" s="17"/>
      <c r="V736" s="20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21"/>
      <c r="AL736" s="21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21"/>
      <c r="BD736" s="21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9"/>
    </row>
    <row r="737" spans="2:73" ht="15" hidden="1" customHeight="1" x14ac:dyDescent="0.25">
      <c r="B737" s="16"/>
      <c r="C737" s="17"/>
      <c r="D737" s="18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9"/>
      <c r="T737" s="19"/>
      <c r="U737" s="17"/>
      <c r="V737" s="20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21"/>
      <c r="AL737" s="21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21"/>
      <c r="BD737" s="21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9"/>
    </row>
    <row r="738" spans="2:73" ht="15" hidden="1" customHeight="1" x14ac:dyDescent="0.25">
      <c r="B738" s="16"/>
      <c r="C738" s="17"/>
      <c r="D738" s="18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9"/>
      <c r="T738" s="19"/>
      <c r="U738" s="17"/>
      <c r="V738" s="20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21"/>
      <c r="AL738" s="21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21"/>
      <c r="BD738" s="21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9"/>
    </row>
    <row r="739" spans="2:73" ht="15" hidden="1" customHeight="1" x14ac:dyDescent="0.25">
      <c r="B739" s="16"/>
      <c r="C739" s="17"/>
      <c r="D739" s="18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9"/>
      <c r="T739" s="19"/>
      <c r="U739" s="17"/>
      <c r="V739" s="20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21"/>
      <c r="AL739" s="21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21"/>
      <c r="BD739" s="21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9"/>
    </row>
    <row r="740" spans="2:73" ht="15" hidden="1" customHeight="1" x14ac:dyDescent="0.25">
      <c r="B740" s="16"/>
      <c r="C740" s="17"/>
      <c r="D740" s="18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9"/>
      <c r="T740" s="19"/>
      <c r="U740" s="17"/>
      <c r="V740" s="20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21"/>
      <c r="AL740" s="21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21"/>
      <c r="BD740" s="21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9"/>
    </row>
    <row r="741" spans="2:73" ht="15" hidden="1" customHeight="1" x14ac:dyDescent="0.25">
      <c r="B741" s="16"/>
      <c r="C741" s="17"/>
      <c r="D741" s="18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9"/>
      <c r="T741" s="19"/>
      <c r="U741" s="17"/>
      <c r="V741" s="20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21"/>
      <c r="AL741" s="21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21"/>
      <c r="BD741" s="21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9"/>
    </row>
    <row r="742" spans="2:73" ht="15" hidden="1" customHeight="1" x14ac:dyDescent="0.25">
      <c r="B742" s="16"/>
      <c r="C742" s="17"/>
      <c r="D742" s="18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9"/>
      <c r="T742" s="19"/>
      <c r="U742" s="17"/>
      <c r="V742" s="20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21"/>
      <c r="AL742" s="21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21"/>
      <c r="BD742" s="21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9"/>
    </row>
    <row r="743" spans="2:73" ht="15" hidden="1" customHeight="1" x14ac:dyDescent="0.25">
      <c r="B743" s="16"/>
      <c r="C743" s="17"/>
      <c r="D743" s="18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9"/>
      <c r="T743" s="19"/>
      <c r="U743" s="17"/>
      <c r="V743" s="20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21"/>
      <c r="AL743" s="21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21"/>
      <c r="BD743" s="21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9"/>
    </row>
    <row r="744" spans="2:73" ht="15" hidden="1" customHeight="1" x14ac:dyDescent="0.25">
      <c r="B744" s="16"/>
      <c r="C744" s="17"/>
      <c r="D744" s="18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9"/>
      <c r="T744" s="19"/>
      <c r="U744" s="17"/>
      <c r="V744" s="20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21"/>
      <c r="AL744" s="21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21"/>
      <c r="BD744" s="21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9"/>
    </row>
    <row r="745" spans="2:73" ht="15" hidden="1" customHeight="1" x14ac:dyDescent="0.25">
      <c r="B745" s="16"/>
      <c r="C745" s="17"/>
      <c r="D745" s="18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9"/>
      <c r="T745" s="19"/>
      <c r="U745" s="17"/>
      <c r="V745" s="20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21"/>
      <c r="AL745" s="21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21"/>
      <c r="BD745" s="21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9"/>
    </row>
    <row r="746" spans="2:73" ht="15" hidden="1" customHeight="1" x14ac:dyDescent="0.25">
      <c r="B746" s="16"/>
      <c r="C746" s="17"/>
      <c r="D746" s="18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9"/>
      <c r="T746" s="19"/>
      <c r="U746" s="17"/>
      <c r="V746" s="20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21"/>
      <c r="AL746" s="21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21"/>
      <c r="BD746" s="21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9"/>
    </row>
    <row r="747" spans="2:73" ht="15" hidden="1" customHeight="1" x14ac:dyDescent="0.25">
      <c r="B747" s="16"/>
      <c r="C747" s="17"/>
      <c r="D747" s="18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9"/>
      <c r="T747" s="19"/>
      <c r="U747" s="17"/>
      <c r="V747" s="20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21"/>
      <c r="AL747" s="21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21"/>
      <c r="BD747" s="21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9"/>
    </row>
    <row r="748" spans="2:73" ht="15" hidden="1" customHeight="1" x14ac:dyDescent="0.25">
      <c r="B748" s="16"/>
      <c r="C748" s="17"/>
      <c r="D748" s="18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9"/>
      <c r="T748" s="19"/>
      <c r="U748" s="17"/>
      <c r="V748" s="20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21"/>
      <c r="AL748" s="21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21"/>
      <c r="BD748" s="21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9"/>
    </row>
    <row r="749" spans="2:73" ht="15" hidden="1" customHeight="1" x14ac:dyDescent="0.25">
      <c r="B749" s="16"/>
      <c r="C749" s="17"/>
      <c r="D749" s="18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9"/>
      <c r="T749" s="19"/>
      <c r="U749" s="17"/>
      <c r="V749" s="20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21"/>
      <c r="AL749" s="21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21"/>
      <c r="BD749" s="21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9"/>
    </row>
    <row r="750" spans="2:73" ht="15" hidden="1" customHeight="1" x14ac:dyDescent="0.25">
      <c r="B750" s="16"/>
      <c r="C750" s="17"/>
      <c r="D750" s="18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9"/>
      <c r="T750" s="19"/>
      <c r="U750" s="17"/>
      <c r="V750" s="20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21"/>
      <c r="AL750" s="21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21"/>
      <c r="BD750" s="21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9"/>
    </row>
    <row r="751" spans="2:73" ht="15" hidden="1" customHeight="1" x14ac:dyDescent="0.25">
      <c r="B751" s="16"/>
      <c r="C751" s="17"/>
      <c r="D751" s="18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9"/>
      <c r="T751" s="19"/>
      <c r="U751" s="17"/>
      <c r="V751" s="20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21"/>
      <c r="AL751" s="21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21"/>
      <c r="BD751" s="21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9"/>
    </row>
    <row r="752" spans="2:73" ht="15" hidden="1" customHeight="1" x14ac:dyDescent="0.25">
      <c r="B752" s="16"/>
      <c r="C752" s="17"/>
      <c r="D752" s="18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9"/>
      <c r="T752" s="19"/>
      <c r="U752" s="17"/>
      <c r="V752" s="20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21"/>
      <c r="AL752" s="21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21"/>
      <c r="BD752" s="21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9"/>
    </row>
    <row r="753" spans="2:73" ht="15" hidden="1" customHeight="1" x14ac:dyDescent="0.25">
      <c r="B753" s="16"/>
      <c r="C753" s="17"/>
      <c r="D753" s="18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9"/>
      <c r="T753" s="19"/>
      <c r="U753" s="17"/>
      <c r="V753" s="20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21"/>
      <c r="AL753" s="21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21"/>
      <c r="BD753" s="21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9"/>
    </row>
    <row r="754" spans="2:73" ht="15" hidden="1" customHeight="1" x14ac:dyDescent="0.25">
      <c r="B754" s="16"/>
      <c r="C754" s="17"/>
      <c r="D754" s="18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9"/>
      <c r="T754" s="19"/>
      <c r="U754" s="17"/>
      <c r="V754" s="20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21"/>
      <c r="AL754" s="21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21"/>
      <c r="BD754" s="21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9"/>
    </row>
    <row r="755" spans="2:73" ht="15" hidden="1" customHeight="1" x14ac:dyDescent="0.25">
      <c r="B755" s="16"/>
      <c r="C755" s="17"/>
      <c r="D755" s="18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9"/>
      <c r="T755" s="19"/>
      <c r="U755" s="17"/>
      <c r="V755" s="20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21"/>
      <c r="AL755" s="21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21"/>
      <c r="BD755" s="21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9"/>
    </row>
    <row r="756" spans="2:73" ht="15" hidden="1" customHeight="1" x14ac:dyDescent="0.25">
      <c r="B756" s="16"/>
      <c r="C756" s="17"/>
      <c r="D756" s="18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9"/>
      <c r="T756" s="19"/>
      <c r="U756" s="17"/>
      <c r="V756" s="20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21"/>
      <c r="AL756" s="21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21"/>
      <c r="BD756" s="21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9"/>
    </row>
    <row r="757" spans="2:73" ht="15" hidden="1" customHeight="1" x14ac:dyDescent="0.25">
      <c r="B757" s="16"/>
      <c r="C757" s="17"/>
      <c r="D757" s="18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9"/>
      <c r="T757" s="19"/>
      <c r="U757" s="17"/>
      <c r="V757" s="20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21"/>
      <c r="AL757" s="21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21"/>
      <c r="BD757" s="21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9"/>
    </row>
    <row r="758" spans="2:73" ht="15" hidden="1" customHeight="1" x14ac:dyDescent="0.25">
      <c r="B758" s="16"/>
      <c r="C758" s="17"/>
      <c r="D758" s="18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9"/>
      <c r="T758" s="19"/>
      <c r="U758" s="17"/>
      <c r="V758" s="20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21"/>
      <c r="AL758" s="21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21"/>
      <c r="BD758" s="21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9"/>
    </row>
    <row r="759" spans="2:73" ht="15" hidden="1" customHeight="1" x14ac:dyDescent="0.25">
      <c r="B759" s="16"/>
      <c r="C759" s="17"/>
      <c r="D759" s="18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9"/>
      <c r="T759" s="19"/>
      <c r="U759" s="17"/>
      <c r="V759" s="20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21"/>
      <c r="AL759" s="21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21"/>
      <c r="BD759" s="21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9"/>
    </row>
    <row r="760" spans="2:73" ht="15" hidden="1" customHeight="1" x14ac:dyDescent="0.25">
      <c r="B760" s="16"/>
      <c r="C760" s="17"/>
      <c r="D760" s="18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9"/>
      <c r="T760" s="19"/>
      <c r="U760" s="17"/>
      <c r="V760" s="20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21"/>
      <c r="AL760" s="21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21"/>
      <c r="BD760" s="21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9"/>
    </row>
    <row r="761" spans="2:73" ht="15" hidden="1" customHeight="1" x14ac:dyDescent="0.25">
      <c r="B761" s="16"/>
      <c r="C761" s="17"/>
      <c r="D761" s="18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9"/>
      <c r="T761" s="19"/>
      <c r="U761" s="17"/>
      <c r="V761" s="20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21"/>
      <c r="AL761" s="21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21"/>
      <c r="BD761" s="21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9"/>
    </row>
    <row r="762" spans="2:73" ht="15" hidden="1" customHeight="1" x14ac:dyDescent="0.25">
      <c r="B762" s="16"/>
      <c r="C762" s="17"/>
      <c r="D762" s="18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9"/>
      <c r="T762" s="19"/>
      <c r="U762" s="17"/>
      <c r="V762" s="20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21"/>
      <c r="AL762" s="21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21"/>
      <c r="BD762" s="21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9"/>
    </row>
    <row r="763" spans="2:73" ht="15" hidden="1" customHeight="1" x14ac:dyDescent="0.25">
      <c r="B763" s="16"/>
      <c r="C763" s="17"/>
      <c r="D763" s="18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9"/>
      <c r="T763" s="19"/>
      <c r="U763" s="17"/>
      <c r="V763" s="20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21"/>
      <c r="AL763" s="21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21"/>
      <c r="BD763" s="21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9"/>
    </row>
    <row r="764" spans="2:73" ht="15" hidden="1" customHeight="1" x14ac:dyDescent="0.25">
      <c r="B764" s="16"/>
      <c r="C764" s="17"/>
      <c r="D764" s="18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9"/>
      <c r="T764" s="19"/>
      <c r="U764" s="17"/>
      <c r="V764" s="20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21"/>
      <c r="AL764" s="21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21"/>
      <c r="BD764" s="21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9"/>
    </row>
    <row r="765" spans="2:73" ht="15" hidden="1" customHeight="1" x14ac:dyDescent="0.25">
      <c r="B765" s="16"/>
      <c r="C765" s="17"/>
      <c r="D765" s="18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9"/>
      <c r="T765" s="19"/>
      <c r="U765" s="17"/>
      <c r="V765" s="20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21"/>
      <c r="AL765" s="21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21"/>
      <c r="BD765" s="21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9"/>
    </row>
    <row r="766" spans="2:73" ht="15" hidden="1" customHeight="1" x14ac:dyDescent="0.25">
      <c r="B766" s="16"/>
      <c r="C766" s="17"/>
      <c r="D766" s="18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9"/>
      <c r="T766" s="19"/>
      <c r="U766" s="17"/>
      <c r="V766" s="20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21"/>
      <c r="AL766" s="21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21"/>
      <c r="BD766" s="21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9"/>
    </row>
    <row r="767" spans="2:73" ht="15" hidden="1" customHeight="1" x14ac:dyDescent="0.25">
      <c r="B767" s="16"/>
      <c r="C767" s="17"/>
      <c r="D767" s="18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9"/>
      <c r="T767" s="19"/>
      <c r="U767" s="17"/>
      <c r="V767" s="20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21"/>
      <c r="AL767" s="21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21"/>
      <c r="BD767" s="21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9"/>
    </row>
    <row r="768" spans="2:73" ht="15" hidden="1" customHeight="1" x14ac:dyDescent="0.25">
      <c r="B768" s="16"/>
      <c r="C768" s="17"/>
      <c r="D768" s="18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9"/>
      <c r="T768" s="19"/>
      <c r="U768" s="17"/>
      <c r="V768" s="20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21"/>
      <c r="AL768" s="21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21"/>
      <c r="BD768" s="21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9"/>
    </row>
    <row r="769" spans="2:73" ht="15" hidden="1" customHeight="1" x14ac:dyDescent="0.25">
      <c r="B769" s="16"/>
      <c r="C769" s="17"/>
      <c r="D769" s="18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9"/>
      <c r="T769" s="19"/>
      <c r="U769" s="17"/>
      <c r="V769" s="20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21"/>
      <c r="AL769" s="21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21"/>
      <c r="BD769" s="21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9"/>
    </row>
    <row r="770" spans="2:73" ht="15" hidden="1" customHeight="1" x14ac:dyDescent="0.25">
      <c r="B770" s="16"/>
      <c r="C770" s="17"/>
      <c r="D770" s="18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9"/>
      <c r="T770" s="19"/>
      <c r="U770" s="17"/>
      <c r="V770" s="20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21"/>
      <c r="AL770" s="21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21"/>
      <c r="BD770" s="21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9"/>
    </row>
    <row r="771" spans="2:73" ht="15" hidden="1" customHeight="1" x14ac:dyDescent="0.25">
      <c r="B771" s="16"/>
      <c r="C771" s="17"/>
      <c r="D771" s="18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9"/>
      <c r="T771" s="19"/>
      <c r="U771" s="17"/>
      <c r="V771" s="20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21"/>
      <c r="AL771" s="21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21"/>
      <c r="BD771" s="21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9"/>
    </row>
    <row r="772" spans="2:73" ht="15" hidden="1" customHeight="1" x14ac:dyDescent="0.25">
      <c r="B772" s="16"/>
      <c r="C772" s="17"/>
      <c r="D772" s="18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9"/>
      <c r="T772" s="19"/>
      <c r="U772" s="17"/>
      <c r="V772" s="20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21"/>
      <c r="AL772" s="21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21"/>
      <c r="BD772" s="21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9"/>
    </row>
    <row r="773" spans="2:73" ht="15" hidden="1" customHeight="1" x14ac:dyDescent="0.25">
      <c r="B773" s="16"/>
      <c r="C773" s="17"/>
      <c r="D773" s="18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9"/>
      <c r="T773" s="19"/>
      <c r="U773" s="17"/>
      <c r="V773" s="20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21"/>
      <c r="AL773" s="21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21"/>
      <c r="BD773" s="21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9"/>
    </row>
    <row r="774" spans="2:73" ht="15" hidden="1" customHeight="1" x14ac:dyDescent="0.25">
      <c r="B774" s="16"/>
      <c r="C774" s="17"/>
      <c r="D774" s="18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9"/>
      <c r="T774" s="19"/>
      <c r="U774" s="17"/>
      <c r="V774" s="20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21"/>
      <c r="AL774" s="21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21"/>
      <c r="BD774" s="21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9"/>
    </row>
    <row r="775" spans="2:73" ht="15" hidden="1" customHeight="1" x14ac:dyDescent="0.25">
      <c r="B775" s="16"/>
      <c r="C775" s="17"/>
      <c r="D775" s="18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9"/>
      <c r="T775" s="19"/>
      <c r="U775" s="17"/>
      <c r="V775" s="20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21"/>
      <c r="AL775" s="21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21"/>
      <c r="BD775" s="21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9"/>
    </row>
    <row r="776" spans="2:73" ht="15" hidden="1" customHeight="1" x14ac:dyDescent="0.25">
      <c r="B776" s="16"/>
      <c r="C776" s="17"/>
      <c r="D776" s="18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9"/>
      <c r="T776" s="19"/>
      <c r="U776" s="17"/>
      <c r="V776" s="20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21"/>
      <c r="AL776" s="21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21"/>
      <c r="BD776" s="21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9"/>
    </row>
    <row r="777" spans="2:73" ht="15" hidden="1" customHeight="1" x14ac:dyDescent="0.25">
      <c r="B777" s="16"/>
      <c r="C777" s="17"/>
      <c r="D777" s="18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9"/>
      <c r="T777" s="19"/>
      <c r="U777" s="17"/>
      <c r="V777" s="20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21"/>
      <c r="AL777" s="21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21"/>
      <c r="BD777" s="21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9"/>
    </row>
    <row r="778" spans="2:73" ht="15" hidden="1" customHeight="1" x14ac:dyDescent="0.25">
      <c r="B778" s="16"/>
      <c r="C778" s="17"/>
      <c r="D778" s="18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9"/>
      <c r="T778" s="19"/>
      <c r="U778" s="17"/>
      <c r="V778" s="20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21"/>
      <c r="AL778" s="21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21"/>
      <c r="BD778" s="21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9"/>
    </row>
    <row r="779" spans="2:73" ht="15" hidden="1" customHeight="1" x14ac:dyDescent="0.25">
      <c r="B779" s="16"/>
      <c r="C779" s="17"/>
      <c r="D779" s="18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9"/>
      <c r="T779" s="19"/>
      <c r="U779" s="17"/>
      <c r="V779" s="20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21"/>
      <c r="AL779" s="21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21"/>
      <c r="BD779" s="21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9"/>
    </row>
    <row r="780" spans="2:73" ht="15" hidden="1" customHeight="1" x14ac:dyDescent="0.25">
      <c r="B780" s="16"/>
      <c r="C780" s="17"/>
      <c r="D780" s="18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9"/>
      <c r="T780" s="19"/>
      <c r="U780" s="17"/>
      <c r="V780" s="20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21"/>
      <c r="AL780" s="21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21"/>
      <c r="BD780" s="21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9"/>
    </row>
    <row r="781" spans="2:73" ht="15" hidden="1" customHeight="1" x14ac:dyDescent="0.25">
      <c r="B781" s="16"/>
      <c r="C781" s="17"/>
      <c r="D781" s="18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9"/>
      <c r="T781" s="19"/>
      <c r="U781" s="17"/>
      <c r="V781" s="20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21"/>
      <c r="AL781" s="21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21"/>
      <c r="BD781" s="21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9"/>
    </row>
    <row r="782" spans="2:73" ht="15" hidden="1" customHeight="1" x14ac:dyDescent="0.25">
      <c r="B782" s="16"/>
      <c r="C782" s="17"/>
      <c r="D782" s="18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9"/>
      <c r="T782" s="19"/>
      <c r="U782" s="17"/>
      <c r="V782" s="20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21"/>
      <c r="AL782" s="21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21"/>
      <c r="BD782" s="21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9"/>
    </row>
    <row r="783" spans="2:73" ht="15" hidden="1" customHeight="1" x14ac:dyDescent="0.25">
      <c r="B783" s="16"/>
      <c r="C783" s="17"/>
      <c r="D783" s="18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9"/>
      <c r="T783" s="19"/>
      <c r="U783" s="17"/>
      <c r="V783" s="20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21"/>
      <c r="AL783" s="21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21"/>
      <c r="BD783" s="21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9"/>
    </row>
    <row r="784" spans="2:73" ht="15" hidden="1" customHeight="1" x14ac:dyDescent="0.25">
      <c r="B784" s="16"/>
      <c r="C784" s="17"/>
      <c r="D784" s="18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9"/>
      <c r="T784" s="19"/>
      <c r="U784" s="17"/>
      <c r="V784" s="20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21"/>
      <c r="AL784" s="21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21"/>
      <c r="BD784" s="21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9"/>
    </row>
    <row r="785" spans="2:73" ht="15" hidden="1" customHeight="1" x14ac:dyDescent="0.25">
      <c r="B785" s="16"/>
      <c r="C785" s="17"/>
      <c r="D785" s="18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9"/>
      <c r="T785" s="19"/>
      <c r="U785" s="17"/>
      <c r="V785" s="20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21"/>
      <c r="AL785" s="21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21"/>
      <c r="BD785" s="21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9"/>
    </row>
    <row r="786" spans="2:73" ht="15" hidden="1" customHeight="1" x14ac:dyDescent="0.25">
      <c r="B786" s="16"/>
      <c r="C786" s="17"/>
      <c r="D786" s="18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9"/>
      <c r="T786" s="19"/>
      <c r="U786" s="17"/>
      <c r="V786" s="20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21"/>
      <c r="AL786" s="21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21"/>
      <c r="BD786" s="21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9"/>
    </row>
    <row r="787" spans="2:73" ht="15" hidden="1" customHeight="1" x14ac:dyDescent="0.25">
      <c r="B787" s="16"/>
      <c r="C787" s="17"/>
      <c r="D787" s="18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9"/>
      <c r="T787" s="19"/>
      <c r="U787" s="17"/>
      <c r="V787" s="20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21"/>
      <c r="AL787" s="21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21"/>
      <c r="BD787" s="21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9"/>
    </row>
    <row r="788" spans="2:73" ht="15" hidden="1" customHeight="1" x14ac:dyDescent="0.25">
      <c r="B788" s="16"/>
      <c r="C788" s="17"/>
      <c r="D788" s="18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9"/>
      <c r="T788" s="19"/>
      <c r="U788" s="17"/>
      <c r="V788" s="20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21"/>
      <c r="AL788" s="21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21"/>
      <c r="BD788" s="21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9"/>
    </row>
    <row r="789" spans="2:73" ht="15" hidden="1" customHeight="1" x14ac:dyDescent="0.25">
      <c r="B789" s="16"/>
      <c r="C789" s="17"/>
      <c r="D789" s="18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9"/>
      <c r="T789" s="19"/>
      <c r="U789" s="17"/>
      <c r="V789" s="20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21"/>
      <c r="AL789" s="21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21"/>
      <c r="BD789" s="21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9"/>
    </row>
    <row r="790" spans="2:73" ht="15" hidden="1" customHeight="1" x14ac:dyDescent="0.25">
      <c r="B790" s="16"/>
      <c r="C790" s="17"/>
      <c r="D790" s="18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9"/>
      <c r="T790" s="19"/>
      <c r="U790" s="17"/>
      <c r="V790" s="20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21"/>
      <c r="AL790" s="21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21"/>
      <c r="BD790" s="21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9"/>
    </row>
    <row r="791" spans="2:73" ht="15" hidden="1" customHeight="1" x14ac:dyDescent="0.25">
      <c r="B791" s="16"/>
      <c r="C791" s="17"/>
      <c r="D791" s="18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9"/>
      <c r="T791" s="19"/>
      <c r="U791" s="17"/>
      <c r="V791" s="20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21"/>
      <c r="AL791" s="21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21"/>
      <c r="BD791" s="21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9"/>
    </row>
    <row r="792" spans="2:73" ht="15" hidden="1" customHeight="1" x14ac:dyDescent="0.25">
      <c r="B792" s="16"/>
      <c r="C792" s="17"/>
      <c r="D792" s="18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9"/>
      <c r="T792" s="19"/>
      <c r="U792" s="17"/>
      <c r="V792" s="20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21"/>
      <c r="AL792" s="21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21"/>
      <c r="BD792" s="21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9"/>
    </row>
    <row r="793" spans="2:73" ht="15" hidden="1" customHeight="1" x14ac:dyDescent="0.25">
      <c r="B793" s="16"/>
      <c r="C793" s="17"/>
      <c r="D793" s="18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9"/>
      <c r="T793" s="19"/>
      <c r="U793" s="17"/>
      <c r="V793" s="20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21"/>
      <c r="AL793" s="21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21"/>
      <c r="BD793" s="21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9"/>
    </row>
    <row r="794" spans="2:73" ht="15" hidden="1" customHeight="1" x14ac:dyDescent="0.25">
      <c r="B794" s="16"/>
      <c r="C794" s="17"/>
      <c r="D794" s="18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9"/>
      <c r="T794" s="19"/>
      <c r="U794" s="17"/>
      <c r="V794" s="20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21"/>
      <c r="AL794" s="21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21"/>
      <c r="BD794" s="21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9"/>
    </row>
    <row r="795" spans="2:73" ht="15" hidden="1" customHeight="1" x14ac:dyDescent="0.25">
      <c r="B795" s="16"/>
      <c r="C795" s="17"/>
      <c r="D795" s="18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9"/>
      <c r="T795" s="19"/>
      <c r="U795" s="17"/>
      <c r="V795" s="20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21"/>
      <c r="AL795" s="21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21"/>
      <c r="BD795" s="21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9"/>
    </row>
    <row r="796" spans="2:73" ht="15" hidden="1" customHeight="1" x14ac:dyDescent="0.25">
      <c r="B796" s="16"/>
      <c r="C796" s="17"/>
      <c r="D796" s="18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9"/>
      <c r="T796" s="19"/>
      <c r="U796" s="17"/>
      <c r="V796" s="20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21"/>
      <c r="AL796" s="21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21"/>
      <c r="BD796" s="21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9"/>
    </row>
    <row r="797" spans="2:73" ht="15" hidden="1" customHeight="1" x14ac:dyDescent="0.25">
      <c r="B797" s="16"/>
      <c r="C797" s="17"/>
      <c r="D797" s="18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9"/>
      <c r="T797" s="19"/>
      <c r="U797" s="17"/>
      <c r="V797" s="20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21"/>
      <c r="AL797" s="21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21"/>
      <c r="BD797" s="21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9"/>
    </row>
    <row r="798" spans="2:73" ht="15" hidden="1" customHeight="1" x14ac:dyDescent="0.25">
      <c r="B798" s="16"/>
      <c r="C798" s="17"/>
      <c r="D798" s="18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9"/>
      <c r="T798" s="19"/>
      <c r="U798" s="17"/>
      <c r="V798" s="20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21"/>
      <c r="AL798" s="21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21"/>
      <c r="BD798" s="21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9"/>
    </row>
    <row r="799" spans="2:73" ht="15" hidden="1" customHeight="1" x14ac:dyDescent="0.25">
      <c r="B799" s="16"/>
      <c r="C799" s="17"/>
      <c r="D799" s="18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9"/>
      <c r="T799" s="19"/>
      <c r="U799" s="17"/>
      <c r="V799" s="20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21"/>
      <c r="AL799" s="21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21"/>
      <c r="BD799" s="21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9"/>
    </row>
    <row r="800" spans="2:73" ht="15" hidden="1" customHeight="1" x14ac:dyDescent="0.25">
      <c r="B800" s="16"/>
      <c r="C800" s="17"/>
      <c r="D800" s="18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9"/>
      <c r="T800" s="19"/>
      <c r="U800" s="17"/>
      <c r="V800" s="20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21"/>
      <c r="AL800" s="21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21"/>
      <c r="BD800" s="21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9"/>
    </row>
    <row r="801" spans="2:73" ht="15" hidden="1" customHeight="1" x14ac:dyDescent="0.25">
      <c r="B801" s="16"/>
      <c r="C801" s="17"/>
      <c r="D801" s="18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9"/>
      <c r="T801" s="19"/>
      <c r="U801" s="17"/>
      <c r="V801" s="20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21"/>
      <c r="AL801" s="21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21"/>
      <c r="BD801" s="21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9"/>
    </row>
    <row r="802" spans="2:73" ht="15" hidden="1" customHeight="1" x14ac:dyDescent="0.25">
      <c r="B802" s="16"/>
      <c r="C802" s="17"/>
      <c r="D802" s="18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9"/>
      <c r="T802" s="19"/>
      <c r="U802" s="17"/>
      <c r="V802" s="20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21"/>
      <c r="AL802" s="21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21"/>
      <c r="BD802" s="21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9"/>
    </row>
    <row r="803" spans="2:73" ht="15" hidden="1" customHeight="1" x14ac:dyDescent="0.25">
      <c r="B803" s="16"/>
      <c r="C803" s="17"/>
      <c r="D803" s="18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9"/>
      <c r="T803" s="19"/>
      <c r="U803" s="17"/>
      <c r="V803" s="20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21"/>
      <c r="AL803" s="21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21"/>
      <c r="BD803" s="21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9"/>
    </row>
    <row r="804" spans="2:73" ht="15" hidden="1" customHeight="1" x14ac:dyDescent="0.25">
      <c r="B804" s="16"/>
      <c r="C804" s="17"/>
      <c r="D804" s="18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9"/>
      <c r="T804" s="19"/>
      <c r="U804" s="17"/>
      <c r="V804" s="20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21"/>
      <c r="AL804" s="21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21"/>
      <c r="BD804" s="21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9"/>
    </row>
    <row r="805" spans="2:73" ht="15" hidden="1" customHeight="1" x14ac:dyDescent="0.25">
      <c r="B805" s="16"/>
      <c r="C805" s="17"/>
      <c r="D805" s="18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9"/>
      <c r="T805" s="19"/>
      <c r="U805" s="17"/>
      <c r="V805" s="20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21"/>
      <c r="AL805" s="21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21"/>
      <c r="BD805" s="21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9"/>
    </row>
    <row r="806" spans="2:73" ht="15" hidden="1" customHeight="1" x14ac:dyDescent="0.25">
      <c r="B806" s="16"/>
      <c r="C806" s="17"/>
      <c r="D806" s="18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9"/>
      <c r="T806" s="19"/>
      <c r="U806" s="17"/>
      <c r="V806" s="20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21"/>
      <c r="AL806" s="21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21"/>
      <c r="BD806" s="21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9"/>
    </row>
    <row r="807" spans="2:73" ht="15" hidden="1" customHeight="1" x14ac:dyDescent="0.25">
      <c r="B807" s="16"/>
      <c r="C807" s="17"/>
      <c r="D807" s="18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9"/>
      <c r="T807" s="19"/>
      <c r="U807" s="17"/>
      <c r="V807" s="20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21"/>
      <c r="AL807" s="21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21"/>
      <c r="BD807" s="21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9"/>
    </row>
    <row r="808" spans="2:73" ht="15" hidden="1" customHeight="1" x14ac:dyDescent="0.25">
      <c r="B808" s="16"/>
      <c r="C808" s="17"/>
      <c r="D808" s="18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9"/>
      <c r="T808" s="19"/>
      <c r="U808" s="17"/>
      <c r="V808" s="20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21"/>
      <c r="AL808" s="21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21"/>
      <c r="BD808" s="21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9"/>
    </row>
    <row r="809" spans="2:73" ht="15" hidden="1" customHeight="1" x14ac:dyDescent="0.25">
      <c r="B809" s="16"/>
      <c r="C809" s="17"/>
      <c r="D809" s="18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9"/>
      <c r="T809" s="19"/>
      <c r="U809" s="17"/>
      <c r="V809" s="20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21"/>
      <c r="AL809" s="21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21"/>
      <c r="BD809" s="21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9"/>
    </row>
    <row r="810" spans="2:73" ht="15" hidden="1" customHeight="1" x14ac:dyDescent="0.25">
      <c r="B810" s="16"/>
      <c r="C810" s="17"/>
      <c r="D810" s="18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9"/>
      <c r="T810" s="19"/>
      <c r="U810" s="17"/>
      <c r="V810" s="20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21"/>
      <c r="AL810" s="21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21"/>
      <c r="BD810" s="21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9"/>
    </row>
    <row r="811" spans="2:73" ht="15" hidden="1" customHeight="1" x14ac:dyDescent="0.25">
      <c r="B811" s="16"/>
      <c r="C811" s="17"/>
      <c r="D811" s="18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9"/>
      <c r="T811" s="19"/>
      <c r="U811" s="17"/>
      <c r="V811" s="20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21"/>
      <c r="AL811" s="21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21"/>
      <c r="BD811" s="21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9"/>
    </row>
    <row r="812" spans="2:73" ht="15" hidden="1" customHeight="1" x14ac:dyDescent="0.25">
      <c r="B812" s="16"/>
      <c r="C812" s="17"/>
      <c r="D812" s="18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9"/>
      <c r="T812" s="19"/>
      <c r="U812" s="17"/>
      <c r="V812" s="20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21"/>
      <c r="AL812" s="21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21"/>
      <c r="BD812" s="21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9"/>
    </row>
    <row r="813" spans="2:73" ht="15" hidden="1" customHeight="1" x14ac:dyDescent="0.25">
      <c r="B813" s="16"/>
      <c r="C813" s="17"/>
      <c r="D813" s="18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9"/>
      <c r="T813" s="19"/>
      <c r="U813" s="17"/>
      <c r="V813" s="20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21"/>
      <c r="AL813" s="21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21"/>
      <c r="BD813" s="21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9"/>
    </row>
    <row r="814" spans="2:73" ht="15" hidden="1" customHeight="1" x14ac:dyDescent="0.25">
      <c r="B814" s="16"/>
      <c r="C814" s="17"/>
      <c r="D814" s="18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9"/>
      <c r="T814" s="19"/>
      <c r="U814" s="17"/>
      <c r="V814" s="20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21"/>
      <c r="AL814" s="21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21"/>
      <c r="BD814" s="21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9"/>
    </row>
    <row r="815" spans="2:73" ht="15" hidden="1" customHeight="1" x14ac:dyDescent="0.25">
      <c r="B815" s="16"/>
      <c r="C815" s="17"/>
      <c r="D815" s="18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9"/>
      <c r="T815" s="19"/>
      <c r="U815" s="17"/>
      <c r="V815" s="20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21"/>
      <c r="AL815" s="21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21"/>
      <c r="BD815" s="21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9"/>
    </row>
    <row r="816" spans="2:73" ht="15" hidden="1" customHeight="1" x14ac:dyDescent="0.25">
      <c r="B816" s="16"/>
      <c r="C816" s="17"/>
      <c r="D816" s="18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9"/>
      <c r="T816" s="19"/>
      <c r="U816" s="17"/>
      <c r="V816" s="20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21"/>
      <c r="AL816" s="21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21"/>
      <c r="BD816" s="21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9"/>
    </row>
    <row r="817" spans="2:73" ht="15" hidden="1" customHeight="1" x14ac:dyDescent="0.25">
      <c r="B817" s="16"/>
      <c r="C817" s="17"/>
      <c r="D817" s="18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9"/>
      <c r="T817" s="19"/>
      <c r="U817" s="17"/>
      <c r="V817" s="20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21"/>
      <c r="AL817" s="21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21"/>
      <c r="BD817" s="21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9"/>
    </row>
    <row r="818" spans="2:73" ht="15" hidden="1" customHeight="1" x14ac:dyDescent="0.25">
      <c r="B818" s="16"/>
      <c r="C818" s="17"/>
      <c r="D818" s="18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9"/>
      <c r="T818" s="19"/>
      <c r="U818" s="17"/>
      <c r="V818" s="20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21"/>
      <c r="AL818" s="21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21"/>
      <c r="BD818" s="21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9"/>
    </row>
    <row r="819" spans="2:73" ht="15" hidden="1" customHeight="1" x14ac:dyDescent="0.25">
      <c r="B819" s="16"/>
      <c r="C819" s="17"/>
      <c r="D819" s="18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9"/>
      <c r="T819" s="19"/>
      <c r="U819" s="17"/>
      <c r="V819" s="20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21"/>
      <c r="AL819" s="21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21"/>
      <c r="BD819" s="21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9"/>
    </row>
    <row r="820" spans="2:73" ht="15" hidden="1" customHeight="1" x14ac:dyDescent="0.25">
      <c r="B820" s="16"/>
      <c r="C820" s="17"/>
      <c r="D820" s="18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9"/>
      <c r="T820" s="19"/>
      <c r="U820" s="17"/>
      <c r="V820" s="20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21"/>
      <c r="AL820" s="21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21"/>
      <c r="BD820" s="21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9"/>
    </row>
    <row r="821" spans="2:73" ht="15" hidden="1" customHeight="1" x14ac:dyDescent="0.25">
      <c r="B821" s="16"/>
      <c r="C821" s="17"/>
      <c r="D821" s="18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9"/>
      <c r="T821" s="19"/>
      <c r="U821" s="17"/>
      <c r="V821" s="20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21"/>
      <c r="AL821" s="21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21"/>
      <c r="BD821" s="21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9"/>
    </row>
    <row r="822" spans="2:73" ht="15" hidden="1" customHeight="1" x14ac:dyDescent="0.25">
      <c r="B822" s="16"/>
      <c r="C822" s="17"/>
      <c r="D822" s="18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9"/>
      <c r="T822" s="19"/>
      <c r="U822" s="17"/>
      <c r="V822" s="20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21"/>
      <c r="AL822" s="21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21"/>
      <c r="BD822" s="21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9"/>
    </row>
    <row r="823" spans="2:73" ht="15.75" hidden="1" customHeight="1" x14ac:dyDescent="0.25">
      <c r="B823" s="16"/>
      <c r="C823" s="17"/>
      <c r="D823" s="18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9"/>
      <c r="T823" s="19"/>
      <c r="U823" s="17"/>
      <c r="V823" s="20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21"/>
      <c r="AL823" s="21"/>
      <c r="AM823" s="17"/>
      <c r="AN823" s="17"/>
      <c r="AO823" s="17"/>
      <c r="AP823" s="17"/>
      <c r="AQ823" s="17"/>
      <c r="AR823" s="17"/>
      <c r="AS823" s="17"/>
      <c r="AT823" s="17"/>
      <c r="AU823" s="17"/>
      <c r="AV823" s="30"/>
      <c r="AW823" s="17"/>
      <c r="AX823" s="17"/>
      <c r="AY823" s="17"/>
      <c r="AZ823" s="17"/>
      <c r="BA823" s="17"/>
      <c r="BB823" s="17"/>
      <c r="BC823" s="21"/>
      <c r="BD823" s="21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9"/>
    </row>
    <row r="824" spans="2:73" x14ac:dyDescent="0.25">
      <c r="B824" s="16"/>
      <c r="C824" s="17"/>
      <c r="D824" s="109"/>
      <c r="E824" s="109"/>
      <c r="F824" s="17"/>
      <c r="G824" s="17"/>
      <c r="H824" s="17"/>
      <c r="I824" s="17"/>
      <c r="J824" s="110"/>
      <c r="K824" s="17"/>
      <c r="L824" s="17"/>
      <c r="M824" s="17"/>
      <c r="N824" s="17"/>
      <c r="O824" s="17"/>
      <c r="P824" s="17"/>
      <c r="Q824" s="17"/>
      <c r="R824" s="17"/>
      <c r="S824" s="19"/>
      <c r="T824" s="19"/>
      <c r="U824" s="17"/>
      <c r="V824" s="20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21"/>
      <c r="AL824" s="21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21"/>
      <c r="BD824" s="21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9"/>
    </row>
    <row r="825" spans="2:73" x14ac:dyDescent="0.25">
      <c r="B825" s="16"/>
      <c r="C825" s="17"/>
      <c r="D825" s="109"/>
      <c r="E825" s="109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9"/>
      <c r="T825" s="19"/>
      <c r="U825" s="17"/>
      <c r="V825" s="20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21"/>
      <c r="AL825" s="21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21"/>
      <c r="BD825" s="21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9"/>
    </row>
    <row r="826" spans="2:73" x14ac:dyDescent="0.25">
      <c r="B826" s="16"/>
      <c r="C826" s="17"/>
      <c r="D826" s="109"/>
      <c r="E826" s="109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9"/>
      <c r="T826" s="19"/>
      <c r="U826" s="17"/>
      <c r="V826" s="20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21"/>
      <c r="AL826" s="21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21"/>
      <c r="BD826" s="21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9"/>
    </row>
    <row r="827" spans="2:73" x14ac:dyDescent="0.25">
      <c r="B827" s="16"/>
      <c r="C827" s="17"/>
      <c r="D827" s="109"/>
      <c r="E827" s="109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9"/>
      <c r="T827" s="19"/>
      <c r="U827" s="17"/>
      <c r="V827" s="20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21"/>
      <c r="AL827" s="21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21"/>
      <c r="BD827" s="21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9"/>
    </row>
    <row r="828" spans="2:73" x14ac:dyDescent="0.25">
      <c r="B828" s="16"/>
      <c r="C828" s="17"/>
      <c r="D828" s="109"/>
      <c r="E828" s="109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9"/>
      <c r="T828" s="19"/>
      <c r="U828" s="17"/>
      <c r="V828" s="20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21"/>
      <c r="AL828" s="21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21"/>
      <c r="BD828" s="21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9"/>
    </row>
    <row r="829" spans="2:73" x14ac:dyDescent="0.25">
      <c r="B829" s="16"/>
      <c r="C829" s="17"/>
      <c r="D829" s="109"/>
      <c r="E829" s="109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9"/>
      <c r="T829" s="19"/>
      <c r="U829" s="17"/>
      <c r="V829" s="20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21"/>
      <c r="AL829" s="21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21"/>
      <c r="BD829" s="21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9"/>
    </row>
    <row r="830" spans="2:73" x14ac:dyDescent="0.25">
      <c r="B830" s="16"/>
      <c r="C830" s="17"/>
      <c r="D830" s="18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9"/>
      <c r="T830" s="19"/>
      <c r="U830" s="17"/>
      <c r="V830" s="20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21"/>
      <c r="AL830" s="21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21"/>
      <c r="BD830" s="21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9"/>
    </row>
    <row r="831" spans="2:73" x14ac:dyDescent="0.25">
      <c r="B831" s="16"/>
      <c r="C831" s="17"/>
      <c r="D831" s="18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9"/>
      <c r="T831" s="19"/>
      <c r="U831" s="17"/>
      <c r="V831" s="20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21"/>
      <c r="AL831" s="21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21"/>
      <c r="BD831" s="21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9"/>
    </row>
    <row r="832" spans="2:73" x14ac:dyDescent="0.25">
      <c r="B832" s="16"/>
      <c r="C832" s="17"/>
      <c r="D832" s="18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9"/>
      <c r="T832" s="19"/>
      <c r="U832" s="17"/>
      <c r="V832" s="20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21"/>
      <c r="AL832" s="21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21"/>
      <c r="BD832" s="21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9"/>
    </row>
    <row r="833" spans="2:73" x14ac:dyDescent="0.25">
      <c r="B833" s="16"/>
      <c r="C833" s="17"/>
      <c r="D833" s="18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9"/>
      <c r="T833" s="19"/>
      <c r="U833" s="17"/>
      <c r="V833" s="20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21"/>
      <c r="AL833" s="21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21"/>
      <c r="BD833" s="21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9"/>
    </row>
    <row r="834" spans="2:73" x14ac:dyDescent="0.25">
      <c r="B834" s="16"/>
      <c r="C834" s="17"/>
      <c r="D834" s="18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9"/>
      <c r="T834" s="19"/>
      <c r="U834" s="17"/>
      <c r="V834" s="20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21"/>
      <c r="AL834" s="21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21"/>
      <c r="BD834" s="21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9"/>
    </row>
    <row r="835" spans="2:73" x14ac:dyDescent="0.25">
      <c r="B835" s="16"/>
      <c r="C835" s="17"/>
      <c r="D835" s="18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9"/>
      <c r="T835" s="19"/>
      <c r="U835" s="17"/>
      <c r="V835" s="20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21"/>
      <c r="AL835" s="21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21"/>
      <c r="BD835" s="21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9"/>
    </row>
    <row r="836" spans="2:73" x14ac:dyDescent="0.25">
      <c r="B836" s="16"/>
      <c r="C836" s="17"/>
      <c r="D836" s="18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9"/>
      <c r="T836" s="19"/>
      <c r="U836" s="17"/>
      <c r="V836" s="20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21"/>
      <c r="AL836" s="21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21"/>
      <c r="BD836" s="21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9"/>
    </row>
    <row r="837" spans="2:73" x14ac:dyDescent="0.25">
      <c r="B837" s="16"/>
      <c r="C837" s="17"/>
      <c r="D837" s="18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9"/>
      <c r="T837" s="19"/>
      <c r="U837" s="17"/>
      <c r="V837" s="20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21"/>
      <c r="AL837" s="21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21"/>
      <c r="BD837" s="21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9"/>
    </row>
    <row r="838" spans="2:73" x14ac:dyDescent="0.25">
      <c r="B838" s="16"/>
      <c r="C838" s="17"/>
      <c r="D838" s="18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9"/>
      <c r="T838" s="19"/>
      <c r="U838" s="17"/>
      <c r="V838" s="20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21"/>
      <c r="AL838" s="21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21"/>
      <c r="BD838" s="21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9"/>
    </row>
    <row r="839" spans="2:73" x14ac:dyDescent="0.25">
      <c r="B839" s="16"/>
      <c r="C839" s="17"/>
      <c r="D839" s="18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9"/>
      <c r="T839" s="19"/>
      <c r="U839" s="17"/>
      <c r="V839" s="20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21"/>
      <c r="AL839" s="21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21"/>
      <c r="BD839" s="21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9"/>
    </row>
    <row r="840" spans="2:73" x14ac:dyDescent="0.25">
      <c r="B840" s="16"/>
      <c r="C840" s="17"/>
      <c r="D840" s="18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9"/>
      <c r="T840" s="19"/>
      <c r="U840" s="17"/>
      <c r="V840" s="20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21"/>
      <c r="AL840" s="21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21"/>
      <c r="BD840" s="21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9"/>
    </row>
    <row r="841" spans="2:73" x14ac:dyDescent="0.25">
      <c r="B841" s="16"/>
      <c r="C841" s="17"/>
      <c r="D841" s="18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9"/>
      <c r="T841" s="19"/>
      <c r="U841" s="17"/>
      <c r="V841" s="20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21"/>
      <c r="AL841" s="21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21"/>
      <c r="BD841" s="21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9"/>
    </row>
    <row r="842" spans="2:73" x14ac:dyDescent="0.25">
      <c r="B842" s="16"/>
      <c r="C842" s="17"/>
      <c r="D842" s="18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9"/>
      <c r="T842" s="19"/>
      <c r="U842" s="17"/>
      <c r="V842" s="20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21"/>
      <c r="AL842" s="21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21"/>
      <c r="BD842" s="21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9"/>
    </row>
    <row r="843" spans="2:73" x14ac:dyDescent="0.25">
      <c r="B843" s="16"/>
      <c r="C843" s="17"/>
      <c r="D843" s="18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9"/>
      <c r="T843" s="19"/>
      <c r="U843" s="17"/>
      <c r="V843" s="20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21"/>
      <c r="AL843" s="21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21"/>
      <c r="BD843" s="21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9"/>
    </row>
    <row r="844" spans="2:73" x14ac:dyDescent="0.25">
      <c r="B844" s="16"/>
      <c r="C844" s="17"/>
      <c r="D844" s="18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9"/>
      <c r="T844" s="19"/>
      <c r="U844" s="17"/>
      <c r="V844" s="20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21"/>
      <c r="AL844" s="21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21"/>
      <c r="BD844" s="21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9"/>
    </row>
    <row r="845" spans="2:73" x14ac:dyDescent="0.25">
      <c r="B845" s="16"/>
      <c r="C845" s="17"/>
      <c r="D845" s="18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9"/>
      <c r="T845" s="19"/>
      <c r="U845" s="17"/>
      <c r="V845" s="20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21"/>
      <c r="AL845" s="21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21"/>
      <c r="BD845" s="21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9"/>
    </row>
    <row r="846" spans="2:73" x14ac:dyDescent="0.25">
      <c r="B846" s="16"/>
      <c r="C846" s="17"/>
      <c r="D846" s="18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9"/>
      <c r="T846" s="19"/>
      <c r="U846" s="17"/>
      <c r="V846" s="20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21"/>
      <c r="AL846" s="21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21"/>
      <c r="BD846" s="21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9"/>
    </row>
    <row r="847" spans="2:73" x14ac:dyDescent="0.25">
      <c r="B847" s="16"/>
      <c r="C847" s="17"/>
      <c r="D847" s="18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9"/>
      <c r="T847" s="19"/>
      <c r="U847" s="17"/>
      <c r="V847" s="20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21"/>
      <c r="AL847" s="21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21"/>
      <c r="BD847" s="21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9"/>
    </row>
    <row r="848" spans="2:73" x14ac:dyDescent="0.25">
      <c r="B848" s="16"/>
      <c r="C848" s="17"/>
      <c r="D848" s="18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9"/>
      <c r="T848" s="19"/>
      <c r="U848" s="17"/>
      <c r="V848" s="20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21"/>
      <c r="AL848" s="21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21"/>
      <c r="BD848" s="21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9"/>
    </row>
    <row r="849" spans="2:73" x14ac:dyDescent="0.25">
      <c r="B849" s="16"/>
      <c r="C849" s="17"/>
      <c r="D849" s="18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9"/>
      <c r="T849" s="19"/>
      <c r="U849" s="17"/>
      <c r="V849" s="20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21"/>
      <c r="AL849" s="21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21"/>
      <c r="BD849" s="21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9"/>
    </row>
    <row r="850" spans="2:73" x14ac:dyDescent="0.25">
      <c r="B850" s="16"/>
      <c r="C850" s="17"/>
      <c r="D850" s="18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9"/>
      <c r="T850" s="19"/>
      <c r="U850" s="17"/>
      <c r="V850" s="20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21"/>
      <c r="AL850" s="21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21"/>
      <c r="BD850" s="21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9"/>
    </row>
    <row r="851" spans="2:73" x14ac:dyDescent="0.25">
      <c r="B851" s="16"/>
      <c r="C851" s="17"/>
      <c r="D851" s="18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9"/>
      <c r="T851" s="19"/>
      <c r="U851" s="17"/>
      <c r="V851" s="20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21"/>
      <c r="AL851" s="21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21"/>
      <c r="BD851" s="21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9"/>
    </row>
    <row r="852" spans="2:73" x14ac:dyDescent="0.25">
      <c r="B852" s="16"/>
      <c r="C852" s="17"/>
      <c r="D852" s="18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9"/>
      <c r="T852" s="19"/>
      <c r="U852" s="17"/>
      <c r="V852" s="20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21"/>
      <c r="AL852" s="21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21"/>
      <c r="BD852" s="21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9"/>
    </row>
    <row r="853" spans="2:73" x14ac:dyDescent="0.25">
      <c r="B853" s="16"/>
      <c r="C853" s="17"/>
      <c r="D853" s="18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9"/>
      <c r="T853" s="19"/>
      <c r="U853" s="17"/>
      <c r="V853" s="20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21"/>
      <c r="AL853" s="21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21"/>
      <c r="BD853" s="21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9"/>
    </row>
    <row r="854" spans="2:73" x14ac:dyDescent="0.25">
      <c r="B854" s="16"/>
      <c r="C854" s="17"/>
      <c r="D854" s="18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9"/>
      <c r="T854" s="19"/>
      <c r="U854" s="17"/>
      <c r="V854" s="20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21"/>
      <c r="AL854" s="21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21"/>
      <c r="BD854" s="21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9"/>
    </row>
    <row r="855" spans="2:73" x14ac:dyDescent="0.25">
      <c r="B855" s="16"/>
      <c r="C855" s="17"/>
      <c r="D855" s="18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9"/>
      <c r="T855" s="19"/>
      <c r="U855" s="17"/>
      <c r="V855" s="20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21"/>
      <c r="AL855" s="21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21"/>
      <c r="BD855" s="21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9"/>
    </row>
    <row r="856" spans="2:73" x14ac:dyDescent="0.25">
      <c r="B856" s="16"/>
      <c r="C856" s="17"/>
      <c r="D856" s="18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9"/>
      <c r="T856" s="19"/>
      <c r="U856" s="17"/>
      <c r="V856" s="20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21"/>
      <c r="AL856" s="21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21"/>
      <c r="BD856" s="21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9"/>
    </row>
    <row r="857" spans="2:73" x14ac:dyDescent="0.25">
      <c r="B857" s="16"/>
      <c r="C857" s="17"/>
      <c r="D857" s="18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9"/>
      <c r="T857" s="19"/>
      <c r="U857" s="17"/>
      <c r="V857" s="20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21"/>
      <c r="AL857" s="21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21"/>
      <c r="BD857" s="21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9"/>
    </row>
    <row r="858" spans="2:73" x14ac:dyDescent="0.25">
      <c r="B858" s="16"/>
      <c r="C858" s="17"/>
      <c r="D858" s="18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9"/>
      <c r="T858" s="19"/>
      <c r="U858" s="17"/>
      <c r="V858" s="20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21"/>
      <c r="AL858" s="21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21"/>
      <c r="BD858" s="21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9"/>
    </row>
    <row r="859" spans="2:73" x14ac:dyDescent="0.25">
      <c r="B859" s="16"/>
      <c r="C859" s="17"/>
      <c r="D859" s="18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9"/>
      <c r="T859" s="19"/>
      <c r="U859" s="17"/>
      <c r="V859" s="20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21"/>
      <c r="AL859" s="21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21"/>
      <c r="BD859" s="21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9"/>
    </row>
    <row r="860" spans="2:73" x14ac:dyDescent="0.25">
      <c r="B860" s="16"/>
      <c r="C860" s="17"/>
      <c r="D860" s="18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9"/>
      <c r="T860" s="19"/>
      <c r="U860" s="17"/>
      <c r="V860" s="20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21"/>
      <c r="AL860" s="21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21"/>
      <c r="BD860" s="21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9"/>
    </row>
    <row r="861" spans="2:73" x14ac:dyDescent="0.25">
      <c r="B861" s="16"/>
      <c r="C861" s="17"/>
      <c r="D861" s="18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9"/>
      <c r="T861" s="19"/>
      <c r="U861" s="17"/>
      <c r="V861" s="20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21"/>
      <c r="AL861" s="21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21"/>
      <c r="BD861" s="21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9"/>
    </row>
    <row r="862" spans="2:73" x14ac:dyDescent="0.25">
      <c r="B862" s="16"/>
      <c r="C862" s="17"/>
      <c r="D862" s="18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9"/>
      <c r="T862" s="19"/>
      <c r="U862" s="17"/>
      <c r="V862" s="20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21"/>
      <c r="AL862" s="21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21"/>
      <c r="BD862" s="21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9"/>
    </row>
    <row r="863" spans="2:73" x14ac:dyDescent="0.25">
      <c r="B863" s="16"/>
      <c r="C863" s="17"/>
      <c r="D863" s="18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9"/>
      <c r="T863" s="19"/>
      <c r="U863" s="17"/>
      <c r="V863" s="20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21"/>
      <c r="AL863" s="21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21"/>
      <c r="BD863" s="21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9"/>
    </row>
    <row r="864" spans="2:73" x14ac:dyDescent="0.25">
      <c r="B864" s="16"/>
      <c r="C864" s="17"/>
      <c r="D864" s="18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9"/>
      <c r="T864" s="19"/>
      <c r="U864" s="17"/>
      <c r="V864" s="20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21"/>
      <c r="AL864" s="21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21"/>
      <c r="BD864" s="21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9"/>
    </row>
    <row r="865" spans="2:73" x14ac:dyDescent="0.25">
      <c r="B865" s="16"/>
      <c r="C865" s="17"/>
      <c r="D865" s="18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9"/>
      <c r="T865" s="19"/>
      <c r="U865" s="17"/>
      <c r="V865" s="20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21"/>
      <c r="AL865" s="21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21"/>
      <c r="BD865" s="21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9"/>
    </row>
    <row r="866" spans="2:73" x14ac:dyDescent="0.25">
      <c r="B866" s="16"/>
      <c r="C866" s="17"/>
      <c r="D866" s="18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9"/>
      <c r="T866" s="19"/>
      <c r="U866" s="17"/>
      <c r="V866" s="20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21"/>
      <c r="AL866" s="21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21"/>
      <c r="BD866" s="21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9"/>
    </row>
    <row r="867" spans="2:73" x14ac:dyDescent="0.25">
      <c r="B867" s="16"/>
      <c r="C867" s="17"/>
      <c r="D867" s="18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9"/>
      <c r="T867" s="19"/>
      <c r="U867" s="17"/>
      <c r="V867" s="20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21"/>
      <c r="AL867" s="21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21"/>
      <c r="BD867" s="21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9"/>
    </row>
    <row r="868" spans="2:73" x14ac:dyDescent="0.25">
      <c r="B868" s="16"/>
      <c r="C868" s="17"/>
      <c r="D868" s="18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9"/>
      <c r="T868" s="19"/>
      <c r="U868" s="17"/>
      <c r="V868" s="20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21"/>
      <c r="AL868" s="21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21"/>
      <c r="BD868" s="21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9"/>
    </row>
    <row r="869" spans="2:73" x14ac:dyDescent="0.25">
      <c r="B869" s="16"/>
      <c r="C869" s="17"/>
      <c r="D869" s="18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9"/>
      <c r="T869" s="19"/>
      <c r="U869" s="17"/>
      <c r="V869" s="20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21"/>
      <c r="AL869" s="21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21"/>
      <c r="BD869" s="21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9"/>
    </row>
    <row r="870" spans="2:73" x14ac:dyDescent="0.25">
      <c r="B870" s="16"/>
      <c r="C870" s="17"/>
      <c r="D870" s="18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9"/>
      <c r="T870" s="19"/>
      <c r="U870" s="17"/>
      <c r="V870" s="20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21"/>
      <c r="AL870" s="21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21"/>
      <c r="BD870" s="21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9"/>
    </row>
    <row r="871" spans="2:73" x14ac:dyDescent="0.25">
      <c r="B871" s="16"/>
      <c r="C871" s="17"/>
      <c r="D871" s="18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9"/>
      <c r="T871" s="19"/>
      <c r="U871" s="17"/>
      <c r="V871" s="20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21"/>
      <c r="AL871" s="21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21"/>
      <c r="BD871" s="21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9"/>
    </row>
    <row r="872" spans="2:73" x14ac:dyDescent="0.25">
      <c r="B872" s="16"/>
      <c r="C872" s="17"/>
      <c r="D872" s="18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9"/>
      <c r="T872" s="19"/>
      <c r="U872" s="17"/>
      <c r="V872" s="20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21"/>
      <c r="AL872" s="21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21"/>
      <c r="BD872" s="21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9"/>
    </row>
    <row r="873" spans="2:73" x14ac:dyDescent="0.25">
      <c r="B873" s="16"/>
      <c r="C873" s="17"/>
      <c r="D873" s="18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9"/>
      <c r="T873" s="19"/>
      <c r="U873" s="17"/>
      <c r="V873" s="20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21"/>
      <c r="AL873" s="21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21"/>
      <c r="BD873" s="21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9"/>
    </row>
    <row r="874" spans="2:73" x14ac:dyDescent="0.25">
      <c r="B874" s="16"/>
      <c r="C874" s="17"/>
      <c r="D874" s="18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9"/>
      <c r="T874" s="19"/>
      <c r="U874" s="17"/>
      <c r="V874" s="20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21"/>
      <c r="AL874" s="21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21"/>
      <c r="BD874" s="21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9"/>
    </row>
    <row r="875" spans="2:73" x14ac:dyDescent="0.25">
      <c r="B875" s="16"/>
      <c r="C875" s="17"/>
      <c r="D875" s="18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9"/>
      <c r="T875" s="19"/>
      <c r="U875" s="17"/>
      <c r="V875" s="20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21"/>
      <c r="AL875" s="21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21"/>
      <c r="BD875" s="21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9"/>
    </row>
    <row r="876" spans="2:73" x14ac:dyDescent="0.25">
      <c r="B876" s="16"/>
      <c r="C876" s="17"/>
      <c r="D876" s="18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9"/>
      <c r="T876" s="19"/>
      <c r="U876" s="17"/>
      <c r="V876" s="20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21"/>
      <c r="AL876" s="21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21"/>
      <c r="BD876" s="21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9"/>
    </row>
    <row r="877" spans="2:73" x14ac:dyDescent="0.25">
      <c r="B877" s="16"/>
      <c r="C877" s="17"/>
      <c r="D877" s="18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9"/>
      <c r="T877" s="19"/>
      <c r="U877" s="17"/>
      <c r="V877" s="20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21"/>
      <c r="AL877" s="21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21"/>
      <c r="BD877" s="21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9"/>
    </row>
    <row r="878" spans="2:73" x14ac:dyDescent="0.25">
      <c r="B878" s="16"/>
      <c r="C878" s="17"/>
      <c r="D878" s="18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9"/>
      <c r="T878" s="19"/>
      <c r="U878" s="17"/>
      <c r="V878" s="20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21"/>
      <c r="AL878" s="21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21"/>
      <c r="BD878" s="21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9"/>
    </row>
    <row r="879" spans="2:73" x14ac:dyDescent="0.25">
      <c r="B879" s="16"/>
      <c r="C879" s="17"/>
      <c r="D879" s="18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9"/>
      <c r="T879" s="19"/>
      <c r="U879" s="17"/>
      <c r="V879" s="20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21"/>
      <c r="AL879" s="21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21"/>
      <c r="BD879" s="21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9"/>
    </row>
    <row r="880" spans="2:73" x14ac:dyDescent="0.25">
      <c r="B880" s="16"/>
      <c r="C880" s="17"/>
      <c r="D880" s="18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9"/>
      <c r="T880" s="19"/>
      <c r="U880" s="17"/>
      <c r="V880" s="20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21"/>
      <c r="AL880" s="21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21"/>
      <c r="BD880" s="21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9"/>
    </row>
    <row r="881" spans="2:73" x14ac:dyDescent="0.25">
      <c r="B881" s="16"/>
      <c r="C881" s="17"/>
      <c r="D881" s="18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9"/>
      <c r="T881" s="19"/>
      <c r="U881" s="17"/>
      <c r="V881" s="20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21"/>
      <c r="AL881" s="21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21"/>
      <c r="BD881" s="21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9"/>
    </row>
    <row r="882" spans="2:73" x14ac:dyDescent="0.25">
      <c r="B882" s="16"/>
      <c r="C882" s="17"/>
      <c r="D882" s="18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9"/>
      <c r="T882" s="19"/>
      <c r="U882" s="17"/>
      <c r="V882" s="20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21"/>
      <c r="AL882" s="21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21"/>
      <c r="BD882" s="21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9"/>
    </row>
    <row r="883" spans="2:73" x14ac:dyDescent="0.25">
      <c r="B883" s="16"/>
      <c r="C883" s="17"/>
      <c r="D883" s="18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9"/>
      <c r="T883" s="19"/>
      <c r="U883" s="17"/>
      <c r="V883" s="20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21"/>
      <c r="AL883" s="21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21"/>
      <c r="BD883" s="21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9"/>
    </row>
    <row r="884" spans="2:73" x14ac:dyDescent="0.25">
      <c r="B884" s="16"/>
      <c r="C884" s="17"/>
      <c r="D884" s="18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9"/>
      <c r="T884" s="19"/>
      <c r="U884" s="17"/>
      <c r="V884" s="20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21"/>
      <c r="AL884" s="21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21"/>
      <c r="BD884" s="21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9"/>
    </row>
    <row r="885" spans="2:73" x14ac:dyDescent="0.25">
      <c r="B885" s="16"/>
      <c r="C885" s="17"/>
      <c r="D885" s="18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9"/>
      <c r="T885" s="19"/>
      <c r="U885" s="17"/>
      <c r="V885" s="20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21"/>
      <c r="AL885" s="21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21"/>
      <c r="BD885" s="21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9"/>
    </row>
    <row r="886" spans="2:73" x14ac:dyDescent="0.25">
      <c r="B886" s="16"/>
      <c r="C886" s="17"/>
      <c r="D886" s="18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9"/>
      <c r="T886" s="19"/>
      <c r="U886" s="17"/>
      <c r="V886" s="20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21"/>
      <c r="AL886" s="21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21"/>
      <c r="BD886" s="21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9"/>
    </row>
    <row r="887" spans="2:73" x14ac:dyDescent="0.25">
      <c r="B887" s="16"/>
      <c r="C887" s="17"/>
      <c r="D887" s="18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9"/>
      <c r="T887" s="19"/>
      <c r="U887" s="17"/>
      <c r="V887" s="20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21"/>
      <c r="AL887" s="21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21"/>
      <c r="BD887" s="21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9"/>
    </row>
    <row r="888" spans="2:73" x14ac:dyDescent="0.25">
      <c r="B888" s="16"/>
      <c r="C888" s="17"/>
      <c r="D888" s="18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9"/>
      <c r="T888" s="19"/>
      <c r="U888" s="17"/>
      <c r="V888" s="20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21"/>
      <c r="AL888" s="21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21"/>
      <c r="BD888" s="21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9"/>
    </row>
    <row r="889" spans="2:73" x14ac:dyDescent="0.25">
      <c r="B889" s="16"/>
      <c r="C889" s="17"/>
      <c r="D889" s="18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9"/>
      <c r="T889" s="19"/>
      <c r="U889" s="17"/>
      <c r="V889" s="20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21"/>
      <c r="AL889" s="21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21"/>
      <c r="BD889" s="21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9"/>
    </row>
    <row r="890" spans="2:73" x14ac:dyDescent="0.25">
      <c r="B890" s="16"/>
      <c r="C890" s="17"/>
      <c r="D890" s="18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9"/>
      <c r="T890" s="19"/>
      <c r="U890" s="17"/>
      <c r="V890" s="20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21"/>
      <c r="AL890" s="21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21"/>
      <c r="BD890" s="21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9"/>
    </row>
    <row r="891" spans="2:73" x14ac:dyDescent="0.25">
      <c r="B891" s="16"/>
      <c r="C891" s="17"/>
      <c r="D891" s="18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9"/>
      <c r="T891" s="19"/>
      <c r="U891" s="17"/>
      <c r="V891" s="20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21"/>
      <c r="AL891" s="21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21"/>
      <c r="BD891" s="21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9"/>
    </row>
    <row r="892" spans="2:73" x14ac:dyDescent="0.25">
      <c r="B892" s="16"/>
      <c r="C892" s="17"/>
      <c r="D892" s="18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9"/>
      <c r="T892" s="19"/>
      <c r="U892" s="17"/>
      <c r="V892" s="20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21"/>
      <c r="AL892" s="21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21"/>
      <c r="BD892" s="21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9"/>
    </row>
    <row r="893" spans="2:73" x14ac:dyDescent="0.25">
      <c r="B893" s="16"/>
      <c r="C893" s="17"/>
      <c r="D893" s="18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9"/>
      <c r="T893" s="19"/>
      <c r="U893" s="17"/>
      <c r="V893" s="20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21"/>
      <c r="AL893" s="21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21"/>
      <c r="BD893" s="21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9"/>
    </row>
    <row r="894" spans="2:73" x14ac:dyDescent="0.25">
      <c r="B894" s="16"/>
      <c r="C894" s="17"/>
      <c r="D894" s="18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9"/>
      <c r="T894" s="19"/>
      <c r="U894" s="17"/>
      <c r="V894" s="20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21"/>
      <c r="AL894" s="21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21"/>
      <c r="BD894" s="21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9"/>
    </row>
    <row r="895" spans="2:73" x14ac:dyDescent="0.25">
      <c r="B895" s="16"/>
      <c r="C895" s="17"/>
      <c r="D895" s="18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9"/>
      <c r="T895" s="19"/>
      <c r="U895" s="17"/>
      <c r="V895" s="20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21"/>
      <c r="AL895" s="21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21"/>
      <c r="BD895" s="21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9"/>
    </row>
    <row r="896" spans="2:73" x14ac:dyDescent="0.25">
      <c r="B896" s="16"/>
      <c r="C896" s="17"/>
      <c r="D896" s="18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9"/>
      <c r="T896" s="19"/>
      <c r="U896" s="17"/>
      <c r="V896" s="20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21"/>
      <c r="AL896" s="21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21"/>
      <c r="BD896" s="21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9"/>
    </row>
    <row r="897" spans="2:73" x14ac:dyDescent="0.25">
      <c r="B897" s="16"/>
      <c r="C897" s="17"/>
      <c r="D897" s="18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9"/>
      <c r="T897" s="19"/>
      <c r="U897" s="17"/>
      <c r="V897" s="20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21"/>
      <c r="AL897" s="21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21"/>
      <c r="BD897" s="21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9"/>
    </row>
    <row r="898" spans="2:73" x14ac:dyDescent="0.25">
      <c r="B898" s="16"/>
      <c r="C898" s="17"/>
      <c r="D898" s="18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9"/>
      <c r="T898" s="19"/>
      <c r="U898" s="17"/>
      <c r="V898" s="20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21"/>
      <c r="AL898" s="21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21"/>
      <c r="BD898" s="21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9"/>
    </row>
    <row r="899" spans="2:73" x14ac:dyDescent="0.25">
      <c r="B899" s="16"/>
      <c r="C899" s="17"/>
      <c r="D899" s="18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9"/>
      <c r="T899" s="19"/>
      <c r="U899" s="17"/>
      <c r="V899" s="20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21"/>
      <c r="AL899" s="21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21"/>
      <c r="BD899" s="21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9"/>
    </row>
    <row r="900" spans="2:73" x14ac:dyDescent="0.25">
      <c r="B900" s="16"/>
      <c r="C900" s="17"/>
      <c r="D900" s="18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9"/>
      <c r="T900" s="19"/>
      <c r="U900" s="17"/>
      <c r="V900" s="20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21"/>
      <c r="AL900" s="21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21"/>
      <c r="BD900" s="21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9"/>
    </row>
    <row r="901" spans="2:73" x14ac:dyDescent="0.25">
      <c r="B901" s="16"/>
      <c r="C901" s="17"/>
      <c r="D901" s="18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9"/>
      <c r="T901" s="19"/>
      <c r="U901" s="17"/>
      <c r="V901" s="20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21"/>
      <c r="AL901" s="21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21"/>
      <c r="BD901" s="21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9"/>
    </row>
    <row r="902" spans="2:73" x14ac:dyDescent="0.25">
      <c r="B902" s="16"/>
      <c r="C902" s="17"/>
      <c r="D902" s="18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9"/>
      <c r="T902" s="19"/>
      <c r="U902" s="17"/>
      <c r="V902" s="20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21"/>
      <c r="AL902" s="21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21"/>
      <c r="BD902" s="21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9"/>
    </row>
    <row r="903" spans="2:73" x14ac:dyDescent="0.25">
      <c r="B903" s="16"/>
      <c r="C903" s="17"/>
      <c r="D903" s="18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9"/>
      <c r="T903" s="19"/>
      <c r="U903" s="17"/>
      <c r="V903" s="20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21"/>
      <c r="AL903" s="21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21"/>
      <c r="BD903" s="21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9"/>
    </row>
    <row r="904" spans="2:73" x14ac:dyDescent="0.25">
      <c r="B904" s="16"/>
      <c r="C904" s="17"/>
      <c r="D904" s="18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9"/>
      <c r="T904" s="19"/>
      <c r="U904" s="17"/>
      <c r="V904" s="20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21"/>
      <c r="AL904" s="21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21"/>
      <c r="BD904" s="21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9"/>
    </row>
    <row r="905" spans="2:73" x14ac:dyDescent="0.25">
      <c r="B905" s="16"/>
      <c r="C905" s="17"/>
      <c r="D905" s="18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9"/>
      <c r="T905" s="19"/>
      <c r="U905" s="17"/>
      <c r="V905" s="20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21"/>
      <c r="AL905" s="21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21"/>
      <c r="BD905" s="21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9"/>
    </row>
    <row r="906" spans="2:73" x14ac:dyDescent="0.25">
      <c r="B906" s="16"/>
      <c r="C906" s="17"/>
      <c r="D906" s="18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9"/>
      <c r="T906" s="19"/>
      <c r="U906" s="17"/>
      <c r="V906" s="20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21"/>
      <c r="AL906" s="21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21"/>
      <c r="BD906" s="21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9"/>
    </row>
    <row r="907" spans="2:73" x14ac:dyDescent="0.25">
      <c r="B907" s="16"/>
      <c r="C907" s="17"/>
      <c r="D907" s="18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9"/>
      <c r="T907" s="19"/>
      <c r="U907" s="17"/>
      <c r="V907" s="20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21"/>
      <c r="AL907" s="21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21"/>
      <c r="BD907" s="21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9"/>
    </row>
    <row r="908" spans="2:73" x14ac:dyDescent="0.25">
      <c r="B908" s="16"/>
      <c r="C908" s="17"/>
      <c r="D908" s="18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9"/>
      <c r="T908" s="19"/>
      <c r="U908" s="17"/>
      <c r="V908" s="20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21"/>
      <c r="AL908" s="21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21"/>
      <c r="BD908" s="21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9"/>
    </row>
    <row r="909" spans="2:73" x14ac:dyDescent="0.25">
      <c r="B909" s="16"/>
      <c r="C909" s="17"/>
      <c r="D909" s="18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9"/>
      <c r="T909" s="19"/>
      <c r="U909" s="17"/>
      <c r="V909" s="20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21"/>
      <c r="AL909" s="21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21"/>
      <c r="BD909" s="21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9"/>
    </row>
    <row r="910" spans="2:73" x14ac:dyDescent="0.25">
      <c r="B910" s="16"/>
      <c r="C910" s="17"/>
      <c r="D910" s="18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9"/>
      <c r="T910" s="19"/>
      <c r="U910" s="17"/>
      <c r="V910" s="20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21"/>
      <c r="AL910" s="21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21"/>
      <c r="BD910" s="21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9"/>
    </row>
    <row r="911" spans="2:73" x14ac:dyDescent="0.25">
      <c r="B911" s="16"/>
      <c r="C911" s="17"/>
      <c r="D911" s="18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9"/>
      <c r="T911" s="19"/>
      <c r="U911" s="17"/>
      <c r="V911" s="20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21"/>
      <c r="AL911" s="21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21"/>
      <c r="BD911" s="21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9"/>
    </row>
    <row r="912" spans="2:73" x14ac:dyDescent="0.25">
      <c r="B912" s="16"/>
      <c r="C912" s="17"/>
      <c r="D912" s="18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9"/>
      <c r="T912" s="19"/>
      <c r="U912" s="17"/>
      <c r="V912" s="20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21"/>
      <c r="AL912" s="21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21"/>
      <c r="BD912" s="21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9"/>
    </row>
    <row r="913" spans="2:73" x14ac:dyDescent="0.25">
      <c r="B913" s="16"/>
      <c r="C913" s="17"/>
      <c r="D913" s="18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9"/>
      <c r="T913" s="19"/>
      <c r="U913" s="17"/>
      <c r="V913" s="20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21"/>
      <c r="AL913" s="21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21"/>
      <c r="BD913" s="21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9"/>
    </row>
    <row r="914" spans="2:73" x14ac:dyDescent="0.25">
      <c r="B914" s="16"/>
      <c r="C914" s="17"/>
      <c r="D914" s="18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9"/>
      <c r="T914" s="19"/>
      <c r="U914" s="17"/>
      <c r="V914" s="20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21"/>
      <c r="AL914" s="21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21"/>
      <c r="BD914" s="21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9"/>
    </row>
    <row r="915" spans="2:73" x14ac:dyDescent="0.25">
      <c r="B915" s="16"/>
      <c r="C915" s="17"/>
      <c r="D915" s="18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9"/>
      <c r="T915" s="19"/>
      <c r="U915" s="17"/>
      <c r="V915" s="20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21"/>
      <c r="AL915" s="21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21"/>
      <c r="BD915" s="21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9"/>
    </row>
    <row r="916" spans="2:73" x14ac:dyDescent="0.25">
      <c r="B916" s="16"/>
      <c r="C916" s="17"/>
      <c r="D916" s="18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9"/>
      <c r="T916" s="19"/>
      <c r="U916" s="17"/>
      <c r="V916" s="20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21"/>
      <c r="AL916" s="21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21"/>
      <c r="BD916" s="21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9"/>
    </row>
    <row r="917" spans="2:73" x14ac:dyDescent="0.25">
      <c r="B917" s="16"/>
      <c r="C917" s="17"/>
      <c r="D917" s="18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9"/>
      <c r="T917" s="19"/>
      <c r="U917" s="17"/>
      <c r="V917" s="20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21"/>
      <c r="AL917" s="21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21"/>
      <c r="BD917" s="21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9"/>
    </row>
    <row r="918" spans="2:73" x14ac:dyDescent="0.25">
      <c r="B918" s="16"/>
      <c r="C918" s="17"/>
      <c r="D918" s="18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9"/>
      <c r="T918" s="19"/>
      <c r="U918" s="17"/>
      <c r="V918" s="20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21"/>
      <c r="AL918" s="21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21"/>
      <c r="BD918" s="21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9"/>
    </row>
    <row r="919" spans="2:73" x14ac:dyDescent="0.25">
      <c r="B919" s="16"/>
      <c r="C919" s="17"/>
      <c r="D919" s="18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9"/>
      <c r="T919" s="19"/>
      <c r="U919" s="17"/>
      <c r="V919" s="20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21"/>
      <c r="AL919" s="21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21"/>
      <c r="BD919" s="21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9"/>
    </row>
    <row r="920" spans="2:73" x14ac:dyDescent="0.25">
      <c r="B920" s="16"/>
      <c r="C920" s="17"/>
      <c r="D920" s="18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9"/>
      <c r="T920" s="19"/>
      <c r="U920" s="17"/>
      <c r="V920" s="20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21"/>
      <c r="AL920" s="21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21"/>
      <c r="BD920" s="21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9"/>
    </row>
    <row r="921" spans="2:73" x14ac:dyDescent="0.25">
      <c r="B921" s="16"/>
      <c r="C921" s="17"/>
      <c r="D921" s="18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9"/>
      <c r="T921" s="19"/>
      <c r="U921" s="17"/>
      <c r="V921" s="20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21"/>
      <c r="AL921" s="21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21"/>
      <c r="BD921" s="21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9"/>
    </row>
    <row r="922" spans="2:73" x14ac:dyDescent="0.25">
      <c r="B922" s="16"/>
      <c r="C922" s="17"/>
      <c r="D922" s="18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9"/>
      <c r="T922" s="19"/>
      <c r="U922" s="17"/>
      <c r="V922" s="20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21"/>
      <c r="AL922" s="21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21"/>
      <c r="BD922" s="21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9"/>
    </row>
    <row r="923" spans="2:73" x14ac:dyDescent="0.25">
      <c r="B923" s="16"/>
      <c r="C923" s="17"/>
      <c r="D923" s="18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9"/>
      <c r="T923" s="19"/>
      <c r="U923" s="17"/>
      <c r="V923" s="20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21"/>
      <c r="AL923" s="21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21"/>
      <c r="BD923" s="21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9"/>
    </row>
    <row r="924" spans="2:73" x14ac:dyDescent="0.25">
      <c r="B924" s="16"/>
      <c r="C924" s="17"/>
      <c r="D924" s="18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9"/>
      <c r="T924" s="19"/>
      <c r="U924" s="17"/>
      <c r="V924" s="20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21"/>
      <c r="AL924" s="21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21"/>
      <c r="BD924" s="21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9"/>
    </row>
    <row r="925" spans="2:73" x14ac:dyDescent="0.25">
      <c r="B925" s="16"/>
      <c r="C925" s="17"/>
      <c r="D925" s="18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9"/>
      <c r="T925" s="19"/>
      <c r="U925" s="17"/>
      <c r="V925" s="20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21"/>
      <c r="AL925" s="21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21"/>
      <c r="BD925" s="21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9"/>
    </row>
    <row r="926" spans="2:73" x14ac:dyDescent="0.25">
      <c r="B926" s="16"/>
      <c r="C926" s="17"/>
      <c r="D926" s="18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9"/>
      <c r="T926" s="19"/>
      <c r="U926" s="17"/>
      <c r="V926" s="20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21"/>
      <c r="AL926" s="21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21"/>
      <c r="BD926" s="21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9"/>
    </row>
    <row r="927" spans="2:73" x14ac:dyDescent="0.25">
      <c r="B927" s="16"/>
      <c r="C927" s="17"/>
      <c r="D927" s="18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9"/>
      <c r="T927" s="19"/>
      <c r="U927" s="17"/>
      <c r="V927" s="20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21"/>
      <c r="AL927" s="21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21"/>
      <c r="BD927" s="21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9"/>
    </row>
    <row r="928" spans="2:73" x14ac:dyDescent="0.25">
      <c r="B928" s="16"/>
      <c r="C928" s="17"/>
      <c r="D928" s="18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9"/>
      <c r="T928" s="19"/>
      <c r="U928" s="17"/>
      <c r="V928" s="20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21"/>
      <c r="AL928" s="21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21"/>
      <c r="BD928" s="21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9"/>
    </row>
    <row r="929" spans="2:73" x14ac:dyDescent="0.25">
      <c r="B929" s="16"/>
      <c r="C929" s="17"/>
      <c r="D929" s="18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9"/>
      <c r="T929" s="19"/>
      <c r="U929" s="17"/>
      <c r="V929" s="20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21"/>
      <c r="AL929" s="21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21"/>
      <c r="BD929" s="21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9"/>
    </row>
    <row r="930" spans="2:73" x14ac:dyDescent="0.25">
      <c r="B930" s="16"/>
      <c r="C930" s="17"/>
      <c r="D930" s="18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9"/>
      <c r="T930" s="19"/>
      <c r="U930" s="17"/>
      <c r="V930" s="20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21"/>
      <c r="AL930" s="21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21"/>
      <c r="BD930" s="21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9"/>
    </row>
    <row r="931" spans="2:73" x14ac:dyDescent="0.25">
      <c r="B931" s="16"/>
      <c r="C931" s="17"/>
      <c r="D931" s="18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9"/>
      <c r="T931" s="19"/>
      <c r="U931" s="17"/>
      <c r="V931" s="20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21"/>
      <c r="AL931" s="21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21"/>
      <c r="BD931" s="21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9"/>
    </row>
    <row r="932" spans="2:73" x14ac:dyDescent="0.25">
      <c r="B932" s="16"/>
      <c r="C932" s="17"/>
      <c r="D932" s="18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9"/>
      <c r="T932" s="19"/>
      <c r="U932" s="17"/>
      <c r="V932" s="20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21"/>
      <c r="AL932" s="21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21"/>
      <c r="BD932" s="21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9"/>
    </row>
    <row r="933" spans="2:73" x14ac:dyDescent="0.25">
      <c r="B933" s="16"/>
      <c r="C933" s="17"/>
      <c r="D933" s="18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9"/>
      <c r="T933" s="19"/>
      <c r="U933" s="17"/>
      <c r="V933" s="20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21"/>
      <c r="AL933" s="21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21"/>
      <c r="BD933" s="21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9"/>
    </row>
    <row r="934" spans="2:73" x14ac:dyDescent="0.25">
      <c r="B934" s="16"/>
      <c r="C934" s="17"/>
      <c r="D934" s="18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9"/>
      <c r="T934" s="19"/>
      <c r="U934" s="17"/>
      <c r="V934" s="20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21"/>
      <c r="AL934" s="21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21"/>
      <c r="BD934" s="21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9"/>
    </row>
    <row r="935" spans="2:73" x14ac:dyDescent="0.25">
      <c r="B935" s="16"/>
      <c r="C935" s="17"/>
      <c r="D935" s="18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9"/>
      <c r="T935" s="19"/>
      <c r="U935" s="17"/>
      <c r="V935" s="20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21"/>
      <c r="AL935" s="21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21"/>
      <c r="BD935" s="21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9"/>
    </row>
    <row r="936" spans="2:73" x14ac:dyDescent="0.25">
      <c r="B936" s="16"/>
      <c r="C936" s="17"/>
      <c r="D936" s="18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9"/>
      <c r="T936" s="19"/>
      <c r="U936" s="17"/>
      <c r="V936" s="20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21"/>
      <c r="AL936" s="21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21"/>
      <c r="BD936" s="21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9"/>
    </row>
    <row r="937" spans="2:73" x14ac:dyDescent="0.25">
      <c r="B937" s="16"/>
      <c r="C937" s="17"/>
      <c r="D937" s="18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9"/>
      <c r="T937" s="19"/>
      <c r="U937" s="17"/>
      <c r="V937" s="20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21"/>
      <c r="AL937" s="21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21"/>
      <c r="BD937" s="21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9"/>
    </row>
    <row r="938" spans="2:73" x14ac:dyDescent="0.25">
      <c r="B938" s="16"/>
      <c r="C938" s="17"/>
      <c r="D938" s="18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9"/>
      <c r="T938" s="19"/>
      <c r="U938" s="17"/>
      <c r="V938" s="20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21"/>
      <c r="AL938" s="21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21"/>
      <c r="BD938" s="21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9"/>
    </row>
    <row r="939" spans="2:73" x14ac:dyDescent="0.25">
      <c r="B939" s="16"/>
      <c r="C939" s="17"/>
      <c r="D939" s="18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9"/>
      <c r="T939" s="19"/>
      <c r="U939" s="17"/>
      <c r="V939" s="20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21"/>
      <c r="AL939" s="21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21"/>
      <c r="BD939" s="21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9"/>
    </row>
    <row r="940" spans="2:73" x14ac:dyDescent="0.25">
      <c r="B940" s="16"/>
      <c r="C940" s="17"/>
      <c r="D940" s="18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9"/>
      <c r="T940" s="19"/>
      <c r="U940" s="17"/>
      <c r="V940" s="20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21"/>
      <c r="AL940" s="21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21"/>
      <c r="BD940" s="21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9"/>
    </row>
    <row r="941" spans="2:73" x14ac:dyDescent="0.25">
      <c r="B941" s="16"/>
      <c r="C941" s="17"/>
      <c r="D941" s="18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9"/>
      <c r="T941" s="19"/>
      <c r="U941" s="17"/>
      <c r="V941" s="20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21"/>
      <c r="AL941" s="21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21"/>
      <c r="BD941" s="21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9"/>
    </row>
    <row r="942" spans="2:73" x14ac:dyDescent="0.25">
      <c r="B942" s="16"/>
      <c r="C942" s="17"/>
      <c r="D942" s="18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9"/>
      <c r="T942" s="19"/>
      <c r="U942" s="17"/>
      <c r="V942" s="20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21"/>
      <c r="AL942" s="21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21"/>
      <c r="BD942" s="21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9"/>
    </row>
    <row r="943" spans="2:73" x14ac:dyDescent="0.25">
      <c r="B943" s="16"/>
      <c r="C943" s="17"/>
      <c r="D943" s="18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9"/>
      <c r="T943" s="19"/>
      <c r="U943" s="17"/>
      <c r="V943" s="20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21"/>
      <c r="AL943" s="21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21"/>
      <c r="BD943" s="21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9"/>
    </row>
    <row r="944" spans="2:73" x14ac:dyDescent="0.25">
      <c r="B944" s="16"/>
      <c r="C944" s="17"/>
      <c r="D944" s="18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9"/>
      <c r="T944" s="19"/>
      <c r="U944" s="17"/>
      <c r="V944" s="20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21"/>
      <c r="AL944" s="21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21"/>
      <c r="BD944" s="21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9"/>
    </row>
    <row r="945" spans="2:73" x14ac:dyDescent="0.25">
      <c r="B945" s="16"/>
      <c r="C945" s="17"/>
      <c r="D945" s="18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9"/>
      <c r="T945" s="19"/>
      <c r="U945" s="17"/>
      <c r="V945" s="20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21"/>
      <c r="AL945" s="21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21"/>
      <c r="BD945" s="21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9"/>
    </row>
    <row r="946" spans="2:73" x14ac:dyDescent="0.25">
      <c r="B946" s="16"/>
      <c r="C946" s="17"/>
      <c r="D946" s="18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9"/>
      <c r="T946" s="19"/>
      <c r="U946" s="17"/>
      <c r="V946" s="20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21"/>
      <c r="AL946" s="21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21"/>
      <c r="BD946" s="21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9"/>
    </row>
    <row r="947" spans="2:73" x14ac:dyDescent="0.25">
      <c r="B947" s="16"/>
      <c r="C947" s="17"/>
      <c r="D947" s="18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9"/>
      <c r="T947" s="19"/>
      <c r="U947" s="17"/>
      <c r="V947" s="20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21"/>
      <c r="AL947" s="21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21"/>
      <c r="BD947" s="21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9"/>
    </row>
    <row r="948" spans="2:73" x14ac:dyDescent="0.25">
      <c r="B948" s="16"/>
      <c r="C948" s="17"/>
      <c r="D948" s="18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9"/>
      <c r="T948" s="19"/>
      <c r="U948" s="17"/>
      <c r="V948" s="20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21"/>
      <c r="AL948" s="21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21"/>
      <c r="BD948" s="21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9"/>
    </row>
    <row r="949" spans="2:73" x14ac:dyDescent="0.25">
      <c r="B949" s="16"/>
      <c r="C949" s="17"/>
      <c r="D949" s="18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9"/>
      <c r="T949" s="19"/>
      <c r="U949" s="17"/>
      <c r="V949" s="20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21"/>
      <c r="AL949" s="21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21"/>
      <c r="BD949" s="21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9"/>
    </row>
    <row r="950" spans="2:73" x14ac:dyDescent="0.25">
      <c r="B950" s="16"/>
      <c r="C950" s="17"/>
      <c r="D950" s="18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9"/>
      <c r="T950" s="19"/>
      <c r="U950" s="17"/>
      <c r="V950" s="20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21"/>
      <c r="AL950" s="21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21"/>
      <c r="BD950" s="21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9"/>
    </row>
    <row r="951" spans="2:73" x14ac:dyDescent="0.25">
      <c r="B951" s="16"/>
      <c r="C951" s="17"/>
      <c r="D951" s="18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9"/>
      <c r="T951" s="19"/>
      <c r="U951" s="17"/>
      <c r="V951" s="20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21"/>
      <c r="AL951" s="21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21"/>
      <c r="BD951" s="21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9"/>
    </row>
    <row r="952" spans="2:73" x14ac:dyDescent="0.25">
      <c r="B952" s="16"/>
      <c r="C952" s="17"/>
      <c r="D952" s="18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9"/>
      <c r="T952" s="19"/>
      <c r="U952" s="17"/>
      <c r="V952" s="20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21"/>
      <c r="AL952" s="21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21"/>
      <c r="BD952" s="21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9"/>
    </row>
    <row r="953" spans="2:73" x14ac:dyDescent="0.25">
      <c r="B953" s="16"/>
      <c r="C953" s="17"/>
      <c r="D953" s="18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9"/>
      <c r="T953" s="19"/>
      <c r="U953" s="17"/>
      <c r="V953" s="20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21"/>
      <c r="AL953" s="21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21"/>
      <c r="BD953" s="21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9"/>
    </row>
    <row r="954" spans="2:73" x14ac:dyDescent="0.25">
      <c r="B954" s="16"/>
      <c r="C954" s="17"/>
      <c r="D954" s="18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9"/>
      <c r="T954" s="19"/>
      <c r="U954" s="17"/>
      <c r="V954" s="20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21"/>
      <c r="AL954" s="21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21"/>
      <c r="BD954" s="21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9"/>
    </row>
    <row r="955" spans="2:73" x14ac:dyDescent="0.25">
      <c r="B955" s="16"/>
      <c r="C955" s="17"/>
      <c r="D955" s="18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9"/>
      <c r="T955" s="19"/>
      <c r="U955" s="17"/>
      <c r="V955" s="20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21"/>
      <c r="AL955" s="21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21"/>
      <c r="BD955" s="21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9"/>
    </row>
    <row r="956" spans="2:73" x14ac:dyDescent="0.25">
      <c r="B956" s="16"/>
      <c r="C956" s="17"/>
      <c r="D956" s="18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9"/>
      <c r="T956" s="19"/>
      <c r="U956" s="17"/>
      <c r="V956" s="20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21"/>
      <c r="AL956" s="21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21"/>
      <c r="BD956" s="21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9"/>
    </row>
    <row r="957" spans="2:73" x14ac:dyDescent="0.25">
      <c r="B957" s="16"/>
      <c r="C957" s="17"/>
      <c r="D957" s="18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9"/>
      <c r="T957" s="19"/>
      <c r="U957" s="17"/>
      <c r="V957" s="20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21"/>
      <c r="AL957" s="21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21"/>
      <c r="BD957" s="21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9"/>
    </row>
    <row r="958" spans="2:73" x14ac:dyDescent="0.25">
      <c r="B958" s="16"/>
      <c r="C958" s="17"/>
      <c r="D958" s="18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9"/>
      <c r="T958" s="19"/>
      <c r="U958" s="17"/>
      <c r="V958" s="20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21"/>
      <c r="AL958" s="21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21"/>
      <c r="BD958" s="21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9"/>
    </row>
    <row r="959" spans="2:73" x14ac:dyDescent="0.25">
      <c r="B959" s="16"/>
      <c r="C959" s="17"/>
      <c r="D959" s="18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9"/>
      <c r="T959" s="19"/>
      <c r="U959" s="17"/>
      <c r="V959" s="20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21"/>
      <c r="AL959" s="21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21"/>
      <c r="BD959" s="21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9"/>
    </row>
    <row r="960" spans="2:73" x14ac:dyDescent="0.25">
      <c r="B960" s="16"/>
      <c r="C960" s="17"/>
      <c r="D960" s="18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9"/>
      <c r="T960" s="19"/>
      <c r="U960" s="17"/>
      <c r="V960" s="20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21"/>
      <c r="AL960" s="21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21"/>
      <c r="BD960" s="21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9"/>
    </row>
    <row r="961" spans="2:73" x14ac:dyDescent="0.25">
      <c r="B961" s="16"/>
      <c r="C961" s="17"/>
      <c r="D961" s="18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9"/>
      <c r="T961" s="19"/>
      <c r="U961" s="17"/>
      <c r="V961" s="20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21"/>
      <c r="AL961" s="21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21"/>
      <c r="BD961" s="21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9"/>
    </row>
    <row r="962" spans="2:73" x14ac:dyDescent="0.25">
      <c r="B962" s="16"/>
      <c r="C962" s="17"/>
      <c r="D962" s="18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9"/>
      <c r="T962" s="19"/>
      <c r="U962" s="17"/>
      <c r="V962" s="20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21"/>
      <c r="AL962" s="21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21"/>
      <c r="BD962" s="21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9"/>
    </row>
    <row r="963" spans="2:73" x14ac:dyDescent="0.25">
      <c r="B963" s="16"/>
      <c r="C963" s="17"/>
      <c r="D963" s="18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9"/>
      <c r="T963" s="19"/>
      <c r="U963" s="17"/>
      <c r="V963" s="20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21"/>
      <c r="AL963" s="21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21"/>
      <c r="BD963" s="21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9"/>
    </row>
    <row r="964" spans="2:73" x14ac:dyDescent="0.25">
      <c r="B964" s="16"/>
      <c r="C964" s="17"/>
      <c r="D964" s="18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9"/>
      <c r="T964" s="19"/>
      <c r="U964" s="17"/>
      <c r="V964" s="20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21"/>
      <c r="AL964" s="21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21"/>
      <c r="BD964" s="21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9"/>
    </row>
    <row r="965" spans="2:73" x14ac:dyDescent="0.25">
      <c r="B965" s="16"/>
      <c r="C965" s="17"/>
      <c r="D965" s="18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9"/>
      <c r="T965" s="19"/>
      <c r="U965" s="17"/>
      <c r="V965" s="20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21"/>
      <c r="AL965" s="21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21"/>
      <c r="BD965" s="21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9"/>
    </row>
    <row r="966" spans="2:73" x14ac:dyDescent="0.25">
      <c r="B966" s="16"/>
      <c r="C966" s="17"/>
      <c r="D966" s="18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9"/>
      <c r="T966" s="19"/>
      <c r="U966" s="17"/>
      <c r="V966" s="20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21"/>
      <c r="AL966" s="21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21"/>
      <c r="BD966" s="21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9"/>
    </row>
    <row r="967" spans="2:73" x14ac:dyDescent="0.25">
      <c r="B967" s="16"/>
      <c r="C967" s="17"/>
      <c r="D967" s="18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9"/>
      <c r="T967" s="19"/>
      <c r="U967" s="17"/>
      <c r="V967" s="20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21"/>
      <c r="AL967" s="21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21"/>
      <c r="BD967" s="21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9"/>
    </row>
    <row r="968" spans="2:73" x14ac:dyDescent="0.25">
      <c r="B968" s="16"/>
      <c r="C968" s="17"/>
      <c r="D968" s="18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9"/>
      <c r="T968" s="19"/>
      <c r="U968" s="17"/>
      <c r="V968" s="20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21"/>
      <c r="AL968" s="21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21"/>
      <c r="BD968" s="21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9"/>
    </row>
    <row r="969" spans="2:73" x14ac:dyDescent="0.25">
      <c r="B969" s="16"/>
      <c r="C969" s="17"/>
      <c r="D969" s="18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9"/>
      <c r="T969" s="19"/>
      <c r="U969" s="17"/>
      <c r="V969" s="20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21"/>
      <c r="AL969" s="21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21"/>
      <c r="BD969" s="21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9"/>
    </row>
    <row r="970" spans="2:73" x14ac:dyDescent="0.25">
      <c r="B970" s="16"/>
      <c r="C970" s="17"/>
      <c r="D970" s="18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9"/>
      <c r="T970" s="19"/>
      <c r="U970" s="17"/>
      <c r="V970" s="20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21"/>
      <c r="AL970" s="21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21"/>
      <c r="BD970" s="21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9"/>
    </row>
    <row r="971" spans="2:73" x14ac:dyDescent="0.25">
      <c r="B971" s="16"/>
      <c r="C971" s="17"/>
      <c r="D971" s="18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9"/>
      <c r="T971" s="19"/>
      <c r="U971" s="17"/>
      <c r="V971" s="20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21"/>
      <c r="AL971" s="21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21"/>
      <c r="BD971" s="21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9"/>
    </row>
    <row r="972" spans="2:73" x14ac:dyDescent="0.25">
      <c r="B972" s="16"/>
      <c r="C972" s="17"/>
      <c r="D972" s="18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9"/>
      <c r="T972" s="19"/>
      <c r="U972" s="17"/>
      <c r="V972" s="20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21"/>
      <c r="AL972" s="21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21"/>
      <c r="BD972" s="21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9"/>
    </row>
    <row r="973" spans="2:73" x14ac:dyDescent="0.25">
      <c r="B973" s="16"/>
      <c r="C973" s="17"/>
      <c r="D973" s="18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9"/>
      <c r="T973" s="19"/>
      <c r="U973" s="17"/>
      <c r="V973" s="20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21"/>
      <c r="AL973" s="21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21"/>
      <c r="BD973" s="21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9"/>
    </row>
    <row r="974" spans="2:73" x14ac:dyDescent="0.25">
      <c r="B974" s="16"/>
      <c r="C974" s="17"/>
      <c r="D974" s="18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9"/>
      <c r="T974" s="19"/>
      <c r="U974" s="17"/>
      <c r="V974" s="20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21"/>
      <c r="AL974" s="21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21"/>
      <c r="BD974" s="21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9"/>
    </row>
    <row r="975" spans="2:73" x14ac:dyDescent="0.25">
      <c r="B975" s="16"/>
      <c r="C975" s="17"/>
      <c r="D975" s="18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9"/>
      <c r="T975" s="19"/>
      <c r="U975" s="17"/>
      <c r="V975" s="20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21"/>
      <c r="AL975" s="21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21"/>
      <c r="BD975" s="21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9"/>
    </row>
    <row r="976" spans="2:73" x14ac:dyDescent="0.25">
      <c r="B976" s="16"/>
      <c r="C976" s="17"/>
      <c r="D976" s="18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9"/>
      <c r="T976" s="19"/>
      <c r="U976" s="17"/>
      <c r="V976" s="20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21"/>
      <c r="AL976" s="21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21"/>
      <c r="BD976" s="21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9"/>
    </row>
    <row r="977" spans="2:73" x14ac:dyDescent="0.25">
      <c r="B977" s="16"/>
      <c r="C977" s="17"/>
      <c r="D977" s="18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9"/>
      <c r="T977" s="19"/>
      <c r="U977" s="17"/>
      <c r="V977" s="20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21"/>
      <c r="AL977" s="21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21"/>
      <c r="BD977" s="21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9"/>
    </row>
    <row r="978" spans="2:73" x14ac:dyDescent="0.25">
      <c r="B978" s="16"/>
      <c r="C978" s="17"/>
      <c r="D978" s="18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9"/>
      <c r="T978" s="19"/>
      <c r="U978" s="17"/>
      <c r="V978" s="20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21"/>
      <c r="AL978" s="21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21"/>
      <c r="BD978" s="21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9"/>
    </row>
    <row r="979" spans="2:73" x14ac:dyDescent="0.25">
      <c r="B979" s="16"/>
      <c r="C979" s="17"/>
      <c r="D979" s="18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9"/>
      <c r="T979" s="19"/>
      <c r="U979" s="17"/>
      <c r="V979" s="20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21"/>
      <c r="AL979" s="21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21"/>
      <c r="BD979" s="21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9"/>
    </row>
    <row r="980" spans="2:73" x14ac:dyDescent="0.25">
      <c r="B980" s="16"/>
      <c r="C980" s="17"/>
      <c r="D980" s="18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9"/>
      <c r="T980" s="19"/>
      <c r="U980" s="17"/>
      <c r="V980" s="20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21"/>
      <c r="AL980" s="21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21"/>
      <c r="BD980" s="21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9"/>
    </row>
    <row r="981" spans="2:73" x14ac:dyDescent="0.25">
      <c r="B981" s="16"/>
      <c r="C981" s="17"/>
      <c r="D981" s="18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9"/>
      <c r="T981" s="19"/>
      <c r="U981" s="17"/>
      <c r="V981" s="20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21"/>
      <c r="AL981" s="21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21"/>
      <c r="BD981" s="21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9"/>
    </row>
    <row r="982" spans="2:73" x14ac:dyDescent="0.25">
      <c r="B982" s="16"/>
      <c r="C982" s="17"/>
      <c r="D982" s="18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9"/>
      <c r="T982" s="19"/>
      <c r="U982" s="17"/>
      <c r="V982" s="20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21"/>
      <c r="AL982" s="21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21"/>
      <c r="BD982" s="21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9"/>
    </row>
    <row r="983" spans="2:73" x14ac:dyDescent="0.25">
      <c r="B983" s="16"/>
      <c r="C983" s="17"/>
      <c r="D983" s="18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9"/>
      <c r="T983" s="19"/>
      <c r="U983" s="17"/>
      <c r="V983" s="20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21"/>
      <c r="AL983" s="21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21"/>
      <c r="BD983" s="21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9"/>
    </row>
    <row r="984" spans="2:73" x14ac:dyDescent="0.25">
      <c r="B984" s="16"/>
      <c r="C984" s="17"/>
      <c r="D984" s="18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9"/>
      <c r="T984" s="19"/>
      <c r="U984" s="17"/>
      <c r="V984" s="20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21"/>
      <c r="AL984" s="21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21"/>
      <c r="BD984" s="21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9"/>
    </row>
    <row r="985" spans="2:73" x14ac:dyDescent="0.25">
      <c r="B985" s="16"/>
      <c r="C985" s="17"/>
      <c r="D985" s="18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9"/>
      <c r="T985" s="19"/>
      <c r="U985" s="17"/>
      <c r="V985" s="20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21"/>
      <c r="AL985" s="21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21"/>
      <c r="BD985" s="21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9"/>
    </row>
    <row r="986" spans="2:73" x14ac:dyDescent="0.25">
      <c r="B986" s="16"/>
      <c r="C986" s="17"/>
      <c r="D986" s="18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9"/>
      <c r="T986" s="19"/>
      <c r="U986" s="17"/>
      <c r="V986" s="20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21"/>
      <c r="AL986" s="21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21"/>
      <c r="BD986" s="21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9"/>
    </row>
    <row r="987" spans="2:73" x14ac:dyDescent="0.25">
      <c r="B987" s="16"/>
      <c r="C987" s="17"/>
      <c r="D987" s="18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9"/>
      <c r="T987" s="19"/>
      <c r="U987" s="17"/>
      <c r="V987" s="20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21"/>
      <c r="AL987" s="21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21"/>
      <c r="BD987" s="21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9"/>
    </row>
    <row r="988" spans="2:73" x14ac:dyDescent="0.25">
      <c r="B988" s="16"/>
      <c r="C988" s="17"/>
      <c r="D988" s="18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9"/>
      <c r="T988" s="19"/>
      <c r="U988" s="17"/>
      <c r="V988" s="20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21"/>
      <c r="AL988" s="21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21"/>
      <c r="BD988" s="21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9"/>
    </row>
    <row r="989" spans="2:73" x14ac:dyDescent="0.25">
      <c r="B989" s="16"/>
      <c r="C989" s="17"/>
      <c r="D989" s="18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9"/>
      <c r="T989" s="19"/>
      <c r="U989" s="17"/>
      <c r="V989" s="20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21"/>
      <c r="AL989" s="21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21"/>
      <c r="BD989" s="21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9"/>
    </row>
    <row r="990" spans="2:73" x14ac:dyDescent="0.25">
      <c r="B990" s="16"/>
      <c r="C990" s="17"/>
      <c r="D990" s="18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9"/>
      <c r="T990" s="19"/>
      <c r="U990" s="17"/>
      <c r="V990" s="20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21"/>
      <c r="AL990" s="21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21"/>
      <c r="BD990" s="21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9"/>
    </row>
    <row r="991" spans="2:73" x14ac:dyDescent="0.25">
      <c r="B991" s="16"/>
      <c r="C991" s="17"/>
      <c r="D991" s="18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9"/>
      <c r="T991" s="19"/>
      <c r="U991" s="17"/>
      <c r="V991" s="20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21"/>
      <c r="AL991" s="21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21"/>
      <c r="BD991" s="21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9"/>
    </row>
    <row r="992" spans="2:73" x14ac:dyDescent="0.25">
      <c r="B992" s="16"/>
      <c r="C992" s="17"/>
      <c r="D992" s="18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9"/>
      <c r="T992" s="19"/>
      <c r="U992" s="17"/>
      <c r="V992" s="20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21"/>
      <c r="AL992" s="21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21"/>
      <c r="BD992" s="21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9"/>
    </row>
    <row r="993" spans="2:73" x14ac:dyDescent="0.25">
      <c r="B993" s="16"/>
      <c r="C993" s="17"/>
      <c r="D993" s="18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9"/>
      <c r="T993" s="19"/>
      <c r="U993" s="17"/>
      <c r="V993" s="20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21"/>
      <c r="AL993" s="21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21"/>
      <c r="BD993" s="21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9"/>
    </row>
    <row r="994" spans="2:73" x14ac:dyDescent="0.25">
      <c r="B994" s="16"/>
      <c r="C994" s="17"/>
      <c r="D994" s="18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9"/>
      <c r="T994" s="19"/>
      <c r="U994" s="17"/>
      <c r="V994" s="20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21"/>
      <c r="AL994" s="21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21"/>
      <c r="BD994" s="21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9"/>
    </row>
    <row r="995" spans="2:73" x14ac:dyDescent="0.25">
      <c r="B995" s="16"/>
      <c r="C995" s="17"/>
      <c r="D995" s="18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9"/>
      <c r="T995" s="19"/>
      <c r="U995" s="17"/>
      <c r="V995" s="20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21"/>
      <c r="AL995" s="21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21"/>
      <c r="BD995" s="21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9"/>
    </row>
    <row r="996" spans="2:73" x14ac:dyDescent="0.25">
      <c r="B996" s="16"/>
      <c r="C996" s="17"/>
      <c r="D996" s="18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9"/>
      <c r="T996" s="19"/>
      <c r="U996" s="17"/>
      <c r="V996" s="20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21"/>
      <c r="AL996" s="21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21"/>
      <c r="BD996" s="21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9"/>
    </row>
    <row r="997" spans="2:73" x14ac:dyDescent="0.25">
      <c r="B997" s="16"/>
      <c r="C997" s="17"/>
      <c r="D997" s="18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9"/>
      <c r="T997" s="19"/>
      <c r="U997" s="17"/>
      <c r="V997" s="20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21"/>
      <c r="AL997" s="21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21"/>
      <c r="BD997" s="21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9"/>
    </row>
    <row r="998" spans="2:73" x14ac:dyDescent="0.25">
      <c r="B998" s="16"/>
      <c r="C998" s="17"/>
      <c r="D998" s="18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9"/>
      <c r="T998" s="19"/>
      <c r="U998" s="17"/>
      <c r="V998" s="20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21"/>
      <c r="AL998" s="21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21"/>
      <c r="BD998" s="21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9"/>
    </row>
    <row r="999" spans="2:73" x14ac:dyDescent="0.25">
      <c r="B999" s="16"/>
      <c r="C999" s="17"/>
      <c r="D999" s="18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9"/>
      <c r="T999" s="19"/>
      <c r="U999" s="17"/>
      <c r="V999" s="20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21"/>
      <c r="AL999" s="21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21"/>
      <c r="BD999" s="21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9"/>
    </row>
    <row r="1000" spans="2:73" x14ac:dyDescent="0.25">
      <c r="B1000" s="16"/>
      <c r="C1000" s="17"/>
      <c r="D1000" s="18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9"/>
      <c r="T1000" s="19"/>
      <c r="U1000" s="17"/>
      <c r="V1000" s="20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21"/>
      <c r="AL1000" s="21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21"/>
      <c r="BD1000" s="21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9"/>
    </row>
    <row r="1001" spans="2:73" x14ac:dyDescent="0.25">
      <c r="B1001" s="16"/>
      <c r="C1001" s="17"/>
      <c r="D1001" s="18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9"/>
      <c r="T1001" s="19"/>
      <c r="U1001" s="17"/>
      <c r="V1001" s="20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21"/>
      <c r="AL1001" s="21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21"/>
      <c r="BD1001" s="21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9"/>
    </row>
    <row r="1002" spans="2:73" x14ac:dyDescent="0.25">
      <c r="B1002" s="16"/>
      <c r="C1002" s="17"/>
      <c r="D1002" s="18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9"/>
      <c r="T1002" s="19"/>
      <c r="U1002" s="17"/>
      <c r="V1002" s="20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21"/>
      <c r="AL1002" s="21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21"/>
      <c r="BD1002" s="21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9"/>
    </row>
    <row r="1003" spans="2:73" x14ac:dyDescent="0.25">
      <c r="B1003" s="16"/>
      <c r="C1003" s="17"/>
      <c r="D1003" s="18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9"/>
      <c r="T1003" s="19"/>
      <c r="U1003" s="17"/>
      <c r="V1003" s="20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21"/>
      <c r="AL1003" s="21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21"/>
      <c r="BD1003" s="21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9"/>
    </row>
    <row r="1004" spans="2:73" x14ac:dyDescent="0.25">
      <c r="B1004" s="16"/>
      <c r="C1004" s="17"/>
      <c r="D1004" s="18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9"/>
      <c r="T1004" s="19"/>
      <c r="U1004" s="17"/>
      <c r="V1004" s="20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21"/>
      <c r="AL1004" s="21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21"/>
      <c r="BD1004" s="21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9"/>
    </row>
    <row r="1005" spans="2:73" x14ac:dyDescent="0.25">
      <c r="B1005" s="16"/>
      <c r="C1005" s="17"/>
      <c r="D1005" s="18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9"/>
      <c r="T1005" s="19"/>
      <c r="U1005" s="17"/>
      <c r="V1005" s="20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21"/>
      <c r="AL1005" s="21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21"/>
      <c r="BD1005" s="21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9"/>
    </row>
    <row r="1006" spans="2:73" x14ac:dyDescent="0.25">
      <c r="B1006" s="16"/>
      <c r="C1006" s="17"/>
      <c r="D1006" s="18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9"/>
      <c r="T1006" s="19"/>
      <c r="U1006" s="17"/>
      <c r="V1006" s="20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21"/>
      <c r="AL1006" s="21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21"/>
      <c r="BD1006" s="21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9"/>
    </row>
    <row r="1007" spans="2:73" x14ac:dyDescent="0.25">
      <c r="B1007" s="16"/>
      <c r="C1007" s="17"/>
      <c r="D1007" s="18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9"/>
      <c r="T1007" s="19"/>
      <c r="U1007" s="17"/>
      <c r="V1007" s="20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21"/>
      <c r="AL1007" s="21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21"/>
      <c r="BD1007" s="21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9"/>
    </row>
    <row r="1008" spans="2:73" x14ac:dyDescent="0.25">
      <c r="B1008" s="16"/>
      <c r="C1008" s="17"/>
      <c r="D1008" s="18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9"/>
      <c r="T1008" s="19"/>
      <c r="U1008" s="17"/>
      <c r="V1008" s="20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21"/>
      <c r="AL1008" s="21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21"/>
      <c r="BD1008" s="21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9"/>
    </row>
    <row r="1009" spans="2:73" x14ac:dyDescent="0.25">
      <c r="B1009" s="16"/>
      <c r="C1009" s="17"/>
      <c r="D1009" s="18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9"/>
      <c r="T1009" s="19"/>
      <c r="U1009" s="17"/>
      <c r="V1009" s="20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21"/>
      <c r="AL1009" s="21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21"/>
      <c r="BD1009" s="21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9"/>
    </row>
    <row r="1010" spans="2:73" x14ac:dyDescent="0.25">
      <c r="B1010" s="16"/>
      <c r="C1010" s="17"/>
      <c r="D1010" s="18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9"/>
      <c r="T1010" s="19"/>
      <c r="U1010" s="17"/>
      <c r="V1010" s="20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21"/>
      <c r="AL1010" s="21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21"/>
      <c r="BD1010" s="21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9"/>
    </row>
    <row r="1011" spans="2:73" x14ac:dyDescent="0.25">
      <c r="B1011" s="16"/>
      <c r="C1011" s="17"/>
      <c r="D1011" s="18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9"/>
      <c r="T1011" s="19"/>
      <c r="U1011" s="17"/>
      <c r="V1011" s="20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21"/>
      <c r="AL1011" s="21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21"/>
      <c r="BD1011" s="21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9"/>
    </row>
    <row r="1012" spans="2:73" x14ac:dyDescent="0.25">
      <c r="B1012" s="16"/>
      <c r="C1012" s="17"/>
      <c r="D1012" s="18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9"/>
      <c r="T1012" s="19"/>
      <c r="U1012" s="17"/>
      <c r="V1012" s="20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21"/>
      <c r="AL1012" s="21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21"/>
      <c r="BD1012" s="21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9"/>
    </row>
    <row r="1013" spans="2:73" x14ac:dyDescent="0.25">
      <c r="B1013" s="16"/>
      <c r="C1013" s="17"/>
      <c r="D1013" s="18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9"/>
      <c r="T1013" s="19"/>
      <c r="U1013" s="17"/>
      <c r="V1013" s="20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21"/>
      <c r="AL1013" s="21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21"/>
      <c r="BD1013" s="21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9"/>
    </row>
    <row r="1014" spans="2:73" x14ac:dyDescent="0.25">
      <c r="B1014" s="16"/>
      <c r="C1014" s="17"/>
      <c r="D1014" s="18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9"/>
      <c r="T1014" s="19"/>
      <c r="U1014" s="17"/>
      <c r="V1014" s="20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21"/>
      <c r="AL1014" s="21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21"/>
      <c r="BD1014" s="21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9"/>
    </row>
    <row r="1015" spans="2:73" x14ac:dyDescent="0.25">
      <c r="B1015" s="16"/>
      <c r="C1015" s="17"/>
      <c r="D1015" s="18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9"/>
      <c r="T1015" s="19"/>
      <c r="U1015" s="17"/>
      <c r="V1015" s="20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21"/>
      <c r="AL1015" s="21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21"/>
      <c r="BD1015" s="21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9"/>
    </row>
    <row r="1016" spans="2:73" x14ac:dyDescent="0.25">
      <c r="B1016" s="16"/>
      <c r="C1016" s="17"/>
      <c r="D1016" s="18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9"/>
      <c r="T1016" s="19"/>
      <c r="U1016" s="17"/>
      <c r="V1016" s="20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21"/>
      <c r="AL1016" s="21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21"/>
      <c r="BD1016" s="21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9"/>
    </row>
    <row r="1017" spans="2:73" x14ac:dyDescent="0.25">
      <c r="B1017" s="16"/>
      <c r="C1017" s="17"/>
      <c r="D1017" s="18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9"/>
      <c r="T1017" s="19"/>
      <c r="U1017" s="17"/>
      <c r="V1017" s="20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21"/>
      <c r="AL1017" s="21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21"/>
      <c r="BD1017" s="21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9"/>
    </row>
    <row r="1018" spans="2:73" x14ac:dyDescent="0.25">
      <c r="B1018" s="16"/>
      <c r="C1018" s="17"/>
      <c r="D1018" s="18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9"/>
      <c r="T1018" s="19"/>
      <c r="U1018" s="17"/>
      <c r="V1018" s="20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21"/>
      <c r="AL1018" s="21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21"/>
      <c r="BD1018" s="21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9"/>
    </row>
    <row r="1019" spans="2:73" x14ac:dyDescent="0.25">
      <c r="B1019" s="16"/>
      <c r="C1019" s="17"/>
      <c r="D1019" s="18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9"/>
      <c r="T1019" s="19"/>
      <c r="U1019" s="17"/>
      <c r="V1019" s="20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21"/>
      <c r="AL1019" s="21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21"/>
      <c r="BD1019" s="21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9"/>
    </row>
    <row r="1020" spans="2:73" x14ac:dyDescent="0.25">
      <c r="B1020" s="16"/>
      <c r="C1020" s="17"/>
      <c r="D1020" s="18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9"/>
      <c r="T1020" s="19"/>
      <c r="U1020" s="17"/>
      <c r="V1020" s="20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21"/>
      <c r="AL1020" s="21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21"/>
      <c r="BD1020" s="21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9"/>
    </row>
    <row r="1021" spans="2:73" x14ac:dyDescent="0.25">
      <c r="B1021" s="16"/>
      <c r="C1021" s="17"/>
      <c r="D1021" s="18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9"/>
      <c r="T1021" s="19"/>
      <c r="U1021" s="17"/>
      <c r="V1021" s="20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21"/>
      <c r="AL1021" s="21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21"/>
      <c r="BD1021" s="21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9"/>
    </row>
    <row r="1022" spans="2:73" x14ac:dyDescent="0.25">
      <c r="B1022" s="16"/>
      <c r="C1022" s="17"/>
      <c r="D1022" s="18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9"/>
      <c r="T1022" s="19"/>
      <c r="U1022" s="17"/>
      <c r="V1022" s="20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21"/>
      <c r="AL1022" s="21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21"/>
      <c r="BD1022" s="21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9"/>
    </row>
    <row r="1023" spans="2:73" x14ac:dyDescent="0.25">
      <c r="B1023" s="16"/>
      <c r="C1023" s="17"/>
      <c r="D1023" s="18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9"/>
      <c r="T1023" s="19"/>
      <c r="U1023" s="17"/>
      <c r="V1023" s="20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21"/>
      <c r="AL1023" s="21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21"/>
      <c r="BD1023" s="21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9"/>
    </row>
    <row r="1024" spans="2:73" x14ac:dyDescent="0.25">
      <c r="B1024" s="16"/>
      <c r="C1024" s="17"/>
      <c r="D1024" s="18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9"/>
      <c r="T1024" s="19"/>
      <c r="U1024" s="17"/>
      <c r="V1024" s="20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21"/>
      <c r="AL1024" s="21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21"/>
      <c r="BD1024" s="21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9"/>
    </row>
    <row r="1025" spans="2:73" x14ac:dyDescent="0.25">
      <c r="B1025" s="16"/>
      <c r="C1025" s="17"/>
      <c r="D1025" s="18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9"/>
      <c r="T1025" s="19"/>
      <c r="U1025" s="17"/>
      <c r="V1025" s="20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21"/>
      <c r="AL1025" s="21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21"/>
      <c r="BD1025" s="21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9"/>
    </row>
    <row r="1026" spans="2:73" x14ac:dyDescent="0.25">
      <c r="B1026" s="16"/>
      <c r="C1026" s="17"/>
      <c r="D1026" s="18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9"/>
      <c r="T1026" s="19"/>
      <c r="U1026" s="17"/>
      <c r="V1026" s="20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21"/>
      <c r="AL1026" s="21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21"/>
      <c r="BD1026" s="21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9"/>
    </row>
    <row r="1027" spans="2:73" x14ac:dyDescent="0.25">
      <c r="B1027" s="16"/>
      <c r="C1027" s="17"/>
      <c r="D1027" s="18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9"/>
      <c r="T1027" s="19"/>
      <c r="U1027" s="17"/>
      <c r="V1027" s="20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21"/>
      <c r="AL1027" s="21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21"/>
      <c r="BD1027" s="21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9"/>
    </row>
    <row r="1028" spans="2:73" x14ac:dyDescent="0.25">
      <c r="B1028" s="16"/>
      <c r="C1028" s="17"/>
      <c r="D1028" s="18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9"/>
      <c r="T1028" s="19"/>
      <c r="U1028" s="17"/>
      <c r="V1028" s="20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21"/>
      <c r="AL1028" s="21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21"/>
      <c r="BD1028" s="21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9"/>
    </row>
    <row r="1029" spans="2:73" x14ac:dyDescent="0.25">
      <c r="B1029" s="16"/>
      <c r="C1029" s="17"/>
      <c r="D1029" s="18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9"/>
      <c r="T1029" s="19"/>
      <c r="U1029" s="17"/>
      <c r="V1029" s="20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21"/>
      <c r="AL1029" s="21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21"/>
      <c r="BD1029" s="21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9"/>
    </row>
    <row r="1030" spans="2:73" x14ac:dyDescent="0.25">
      <c r="B1030" s="16"/>
      <c r="C1030" s="17"/>
      <c r="D1030" s="18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9"/>
      <c r="T1030" s="19"/>
      <c r="U1030" s="17"/>
      <c r="V1030" s="20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21"/>
      <c r="AL1030" s="21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21"/>
      <c r="BD1030" s="21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9"/>
    </row>
    <row r="1031" spans="2:73" x14ac:dyDescent="0.25">
      <c r="B1031" s="16"/>
      <c r="C1031" s="17"/>
      <c r="D1031" s="18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9"/>
      <c r="T1031" s="19"/>
      <c r="U1031" s="17"/>
      <c r="V1031" s="20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21"/>
      <c r="AL1031" s="21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21"/>
      <c r="BD1031" s="21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9"/>
    </row>
    <row r="1032" spans="2:73" x14ac:dyDescent="0.25">
      <c r="B1032" s="16"/>
      <c r="C1032" s="17"/>
      <c r="D1032" s="18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9"/>
      <c r="T1032" s="19"/>
      <c r="U1032" s="17"/>
      <c r="V1032" s="20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21"/>
      <c r="AL1032" s="21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21"/>
      <c r="BD1032" s="21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9"/>
    </row>
    <row r="1033" spans="2:73" x14ac:dyDescent="0.25">
      <c r="B1033" s="16"/>
      <c r="C1033" s="17"/>
      <c r="D1033" s="18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9"/>
      <c r="T1033" s="19"/>
      <c r="U1033" s="17"/>
      <c r="V1033" s="20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21"/>
      <c r="AL1033" s="21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21"/>
      <c r="BD1033" s="21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9"/>
    </row>
    <row r="1034" spans="2:73" x14ac:dyDescent="0.25">
      <c r="B1034" s="16"/>
      <c r="C1034" s="17"/>
      <c r="D1034" s="18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9"/>
      <c r="T1034" s="19"/>
      <c r="U1034" s="17"/>
      <c r="V1034" s="20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21"/>
      <c r="AL1034" s="21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21"/>
      <c r="BD1034" s="21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9"/>
    </row>
    <row r="1035" spans="2:73" x14ac:dyDescent="0.25">
      <c r="B1035" s="16"/>
      <c r="C1035" s="17"/>
      <c r="D1035" s="18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9"/>
      <c r="T1035" s="19"/>
      <c r="U1035" s="17"/>
      <c r="V1035" s="20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21"/>
      <c r="AL1035" s="21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21"/>
      <c r="BD1035" s="21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9"/>
    </row>
    <row r="1036" spans="2:73" x14ac:dyDescent="0.25">
      <c r="B1036" s="16"/>
      <c r="C1036" s="17"/>
      <c r="D1036" s="18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9"/>
      <c r="T1036" s="19"/>
      <c r="U1036" s="17"/>
      <c r="V1036" s="20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21"/>
      <c r="AL1036" s="21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21"/>
      <c r="BD1036" s="21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9"/>
    </row>
    <row r="1037" spans="2:73" x14ac:dyDescent="0.25">
      <c r="B1037" s="16"/>
      <c r="C1037" s="17"/>
      <c r="D1037" s="18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9"/>
      <c r="T1037" s="19"/>
      <c r="U1037" s="17"/>
      <c r="V1037" s="20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21"/>
      <c r="AL1037" s="21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21"/>
      <c r="BD1037" s="21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9"/>
    </row>
    <row r="1038" spans="2:73" x14ac:dyDescent="0.25">
      <c r="B1038" s="16"/>
      <c r="C1038" s="17"/>
      <c r="D1038" s="18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9"/>
      <c r="T1038" s="19"/>
      <c r="U1038" s="17"/>
      <c r="V1038" s="20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21"/>
      <c r="AL1038" s="21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21"/>
      <c r="BD1038" s="21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9"/>
    </row>
    <row r="1039" spans="2:73" x14ac:dyDescent="0.25">
      <c r="B1039" s="16"/>
      <c r="C1039" s="17"/>
      <c r="D1039" s="18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9"/>
      <c r="T1039" s="19"/>
      <c r="U1039" s="17"/>
      <c r="V1039" s="20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21"/>
      <c r="AL1039" s="21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21"/>
      <c r="BD1039" s="21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9"/>
    </row>
    <row r="1040" spans="2:73" x14ac:dyDescent="0.25">
      <c r="B1040" s="16"/>
      <c r="C1040" s="17"/>
      <c r="D1040" s="18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9"/>
      <c r="T1040" s="19"/>
      <c r="U1040" s="17"/>
      <c r="V1040" s="20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21"/>
      <c r="AL1040" s="21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21"/>
      <c r="BD1040" s="21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9"/>
    </row>
    <row r="1041" spans="2:73" x14ac:dyDescent="0.25">
      <c r="B1041" s="16"/>
      <c r="C1041" s="17"/>
      <c r="D1041" s="18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9"/>
      <c r="T1041" s="19"/>
      <c r="U1041" s="17"/>
      <c r="V1041" s="20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21"/>
      <c r="AL1041" s="21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21"/>
      <c r="BD1041" s="21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9"/>
    </row>
    <row r="1042" spans="2:73" x14ac:dyDescent="0.25">
      <c r="B1042" s="16"/>
      <c r="C1042" s="17"/>
      <c r="D1042" s="18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9"/>
      <c r="T1042" s="19"/>
      <c r="U1042" s="17"/>
      <c r="V1042" s="20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21"/>
      <c r="AL1042" s="21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21"/>
      <c r="BD1042" s="21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9"/>
    </row>
    <row r="1043" spans="2:73" x14ac:dyDescent="0.25">
      <c r="B1043" s="16"/>
      <c r="C1043" s="17"/>
      <c r="D1043" s="18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9"/>
      <c r="T1043" s="19"/>
      <c r="U1043" s="17"/>
      <c r="V1043" s="20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21"/>
      <c r="AL1043" s="21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21"/>
      <c r="BD1043" s="21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9"/>
    </row>
    <row r="1044" spans="2:73" x14ac:dyDescent="0.25">
      <c r="B1044" s="16"/>
      <c r="C1044" s="17"/>
      <c r="D1044" s="18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9"/>
      <c r="T1044" s="19"/>
      <c r="U1044" s="17"/>
      <c r="V1044" s="20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21"/>
      <c r="AL1044" s="21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21"/>
      <c r="BD1044" s="21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9"/>
    </row>
    <row r="1045" spans="2:73" x14ac:dyDescent="0.25">
      <c r="B1045" s="16"/>
      <c r="C1045" s="17"/>
      <c r="D1045" s="18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9"/>
      <c r="T1045" s="19"/>
      <c r="U1045" s="17"/>
      <c r="V1045" s="20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21"/>
      <c r="AL1045" s="21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21"/>
      <c r="BD1045" s="21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9"/>
    </row>
    <row r="1046" spans="2:73" x14ac:dyDescent="0.25">
      <c r="B1046" s="16"/>
      <c r="C1046" s="17"/>
      <c r="D1046" s="18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9"/>
      <c r="T1046" s="19"/>
      <c r="U1046" s="17"/>
      <c r="V1046" s="20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21"/>
      <c r="AL1046" s="21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21"/>
      <c r="BD1046" s="21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9"/>
    </row>
    <row r="1047" spans="2:73" x14ac:dyDescent="0.25">
      <c r="B1047" s="16"/>
      <c r="C1047" s="17"/>
      <c r="D1047" s="18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9"/>
      <c r="T1047" s="19"/>
      <c r="U1047" s="17"/>
      <c r="V1047" s="20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21"/>
      <c r="AL1047" s="21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21"/>
      <c r="BD1047" s="21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9"/>
    </row>
    <row r="1048" spans="2:73" x14ac:dyDescent="0.25">
      <c r="B1048" s="16"/>
      <c r="C1048" s="17"/>
      <c r="D1048" s="18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9"/>
      <c r="T1048" s="19"/>
      <c r="U1048" s="17"/>
      <c r="V1048" s="20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21"/>
      <c r="AL1048" s="21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21"/>
      <c r="BD1048" s="21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9"/>
    </row>
    <row r="1049" spans="2:73" x14ac:dyDescent="0.25">
      <c r="B1049" s="16"/>
      <c r="C1049" s="17"/>
      <c r="D1049" s="18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9"/>
      <c r="T1049" s="19"/>
      <c r="U1049" s="17"/>
      <c r="V1049" s="20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21"/>
      <c r="AL1049" s="21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21"/>
      <c r="BD1049" s="21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9"/>
    </row>
    <row r="1050" spans="2:73" x14ac:dyDescent="0.25">
      <c r="B1050" s="16"/>
      <c r="C1050" s="17"/>
      <c r="D1050" s="18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9"/>
      <c r="T1050" s="19"/>
      <c r="U1050" s="17"/>
      <c r="V1050" s="20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21"/>
      <c r="AL1050" s="21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21"/>
      <c r="BD1050" s="21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9"/>
    </row>
    <row r="1051" spans="2:73" x14ac:dyDescent="0.25">
      <c r="B1051" s="16"/>
      <c r="C1051" s="17"/>
      <c r="D1051" s="18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9"/>
      <c r="T1051" s="19"/>
      <c r="U1051" s="17"/>
      <c r="V1051" s="20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21"/>
      <c r="AL1051" s="21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21"/>
      <c r="BD1051" s="21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9"/>
    </row>
  </sheetData>
  <mergeCells count="48">
    <mergeCell ref="I4:J4"/>
    <mergeCell ref="A1:S1"/>
    <mergeCell ref="A233:BU233"/>
    <mergeCell ref="B49:B50"/>
    <mergeCell ref="AQ4:AR4"/>
    <mergeCell ref="AU4:AV4"/>
    <mergeCell ref="AW4:AX4"/>
    <mergeCell ref="AE4:AF4"/>
    <mergeCell ref="AY4:AZ4"/>
    <mergeCell ref="AM4:AN4"/>
    <mergeCell ref="A53:Y53"/>
    <mergeCell ref="AG4:AH4"/>
    <mergeCell ref="W4:X4"/>
    <mergeCell ref="O4:P4"/>
    <mergeCell ref="U4:V4"/>
    <mergeCell ref="A71:S71"/>
    <mergeCell ref="A69:S69"/>
    <mergeCell ref="A3:BU3"/>
    <mergeCell ref="A4:A5"/>
    <mergeCell ref="C4:D4"/>
    <mergeCell ref="E4:F4"/>
    <mergeCell ref="G4:H4"/>
    <mergeCell ref="BQ4:BR4"/>
    <mergeCell ref="BG4:BH4"/>
    <mergeCell ref="BM4:BN4"/>
    <mergeCell ref="K4:L4"/>
    <mergeCell ref="M4:N4"/>
    <mergeCell ref="AO4:AP4"/>
    <mergeCell ref="BI4:BJ4"/>
    <mergeCell ref="Y4:Z4"/>
    <mergeCell ref="BE4:BF4"/>
    <mergeCell ref="BO4:BP4"/>
    <mergeCell ref="CK4:CL4"/>
    <mergeCell ref="BS4:BT4"/>
    <mergeCell ref="AI4:AJ4"/>
    <mergeCell ref="BA4:BB4"/>
    <mergeCell ref="Q4:R4"/>
    <mergeCell ref="AC4:AD4"/>
    <mergeCell ref="AA4:AB4"/>
    <mergeCell ref="CI4:CJ4"/>
    <mergeCell ref="BW4:BX4"/>
    <mergeCell ref="BY4:BZ4"/>
    <mergeCell ref="CA4:CB4"/>
    <mergeCell ref="CE4:CF4"/>
    <mergeCell ref="CG4:CH4"/>
    <mergeCell ref="AS4:AT4"/>
    <mergeCell ref="BK4:BL4"/>
    <mergeCell ref="CC4:CD4"/>
  </mergeCells>
  <phoneticPr fontId="49" type="noConversion"/>
  <pageMargins left="0.15748031496062992" right="0.19685039370078741" top="1.1811023622047245" bottom="0" header="0.31496062992125984" footer="0.31496062992125984"/>
  <pageSetup paperSize="9" scale="51" orientation="landscape" r:id="rId1"/>
  <rowBreaks count="1" manualBreakCount="1">
    <brk id="72" max="16383" man="1"/>
  </rowBreaks>
  <colBreaks count="2" manualBreakCount="2">
    <brk id="19" max="1048575" man="1"/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анализ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2017-02-17T06:41:17Z</cp:lastPrinted>
  <dcterms:created xsi:type="dcterms:W3CDTF">2006-09-16T00:00:00Z</dcterms:created>
  <dcterms:modified xsi:type="dcterms:W3CDTF">2020-08-25T12:52:12Z</dcterms:modified>
</cp:coreProperties>
</file>